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A2C63530-C032-452F-8081-24A2A19A258F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15" sheetId="17" r:id="rId5"/>
    <sheet name="Sheet9" sheetId="9" r:id="rId6"/>
    <sheet name="Sheet10" sheetId="10" r:id="rId7"/>
    <sheet name="Sheet11" sheetId="11" r:id="rId8"/>
    <sheet name="Sheet6" sheetId="12" r:id="rId9"/>
    <sheet name="Sheet8" sheetId="13" r:id="rId10"/>
    <sheet name="Sheet12" sheetId="14" r:id="rId11"/>
    <sheet name="Sheet14" sheetId="16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1" i="4" l="1"/>
  <c r="F48" i="4"/>
  <c r="H48" i="4" s="1"/>
  <c r="B35" i="4"/>
  <c r="B36" i="4" s="1"/>
  <c r="B37" i="4" s="1"/>
  <c r="B38" i="4" s="1"/>
  <c r="B39" i="4" s="1"/>
  <c r="B40" i="4" s="1"/>
  <c r="B30" i="4"/>
  <c r="B31" i="4" s="1"/>
  <c r="B32" i="4" s="1"/>
  <c r="F17" i="4"/>
  <c r="H17" i="4" s="1"/>
  <c r="H50" i="4" l="1"/>
  <c r="H19" i="4"/>
  <c r="F66" i="9" l="1"/>
  <c r="C66" i="9"/>
  <c r="I63" i="9"/>
  <c r="I61" i="9"/>
  <c r="I59" i="9"/>
  <c r="I57" i="9"/>
  <c r="I55" i="9"/>
  <c r="I53" i="9"/>
  <c r="I51" i="9"/>
  <c r="I49" i="9"/>
  <c r="I47" i="9"/>
  <c r="I45" i="9"/>
  <c r="I43" i="9"/>
  <c r="I41" i="9"/>
  <c r="F32" i="9"/>
  <c r="C32" i="9"/>
  <c r="I32" i="9" s="1"/>
  <c r="I30" i="9"/>
  <c r="I28" i="9"/>
  <c r="I26" i="9"/>
  <c r="I24" i="9"/>
  <c r="I22" i="9"/>
  <c r="I20" i="9"/>
  <c r="I18" i="9"/>
  <c r="I16" i="9"/>
  <c r="I14" i="9"/>
  <c r="I12" i="9"/>
  <c r="I10" i="9"/>
  <c r="I8" i="9"/>
  <c r="I66" i="9" l="1"/>
  <c r="C319" i="2"/>
  <c r="C226" i="2"/>
  <c r="E27" i="1"/>
  <c r="F50" i="17"/>
  <c r="B52" i="17"/>
  <c r="J39" i="17"/>
  <c r="K39" i="17" s="1"/>
  <c r="H39" i="17"/>
  <c r="F39" i="17"/>
  <c r="J49" i="17"/>
  <c r="F49" i="17"/>
  <c r="H49" i="17" s="1"/>
  <c r="B41" i="17" l="1"/>
  <c r="J76" i="1"/>
  <c r="C19" i="2"/>
  <c r="D21" i="2"/>
  <c r="E52" i="17" l="1"/>
  <c r="D52" i="17"/>
  <c r="C52" i="17"/>
  <c r="I48" i="17"/>
  <c r="F48" i="17"/>
  <c r="I47" i="17"/>
  <c r="F47" i="17"/>
  <c r="I46" i="17"/>
  <c r="F46" i="17"/>
  <c r="I45" i="17"/>
  <c r="F45" i="17"/>
  <c r="H45" i="17" s="1"/>
  <c r="J45" i="17" s="1"/>
  <c r="I44" i="17"/>
  <c r="F44" i="17"/>
  <c r="F52" i="17" s="1"/>
  <c r="E41" i="17"/>
  <c r="D41" i="17"/>
  <c r="I38" i="17"/>
  <c r="H38" i="17"/>
  <c r="J38" i="17" s="1"/>
  <c r="F38" i="17"/>
  <c r="I37" i="17"/>
  <c r="H37" i="17"/>
  <c r="F37" i="17"/>
  <c r="I36" i="17"/>
  <c r="H36" i="17"/>
  <c r="F36" i="17"/>
  <c r="I35" i="17"/>
  <c r="H35" i="17"/>
  <c r="J35" i="17" s="1"/>
  <c r="F35" i="17"/>
  <c r="I34" i="17"/>
  <c r="H34" i="17"/>
  <c r="F34" i="17"/>
  <c r="I33" i="17"/>
  <c r="H33" i="17"/>
  <c r="F33" i="17"/>
  <c r="I32" i="17"/>
  <c r="H32" i="17"/>
  <c r="F32" i="17"/>
  <c r="I31" i="17"/>
  <c r="C41" i="17"/>
  <c r="E28" i="17"/>
  <c r="D28" i="17"/>
  <c r="C28" i="17"/>
  <c r="B28" i="17"/>
  <c r="I26" i="17"/>
  <c r="H26" i="17"/>
  <c r="F26" i="17"/>
  <c r="I25" i="17"/>
  <c r="H25" i="17"/>
  <c r="F25" i="17"/>
  <c r="I24" i="17"/>
  <c r="H24" i="17"/>
  <c r="F24" i="17"/>
  <c r="I23" i="17"/>
  <c r="H23" i="17"/>
  <c r="F23" i="17"/>
  <c r="C20" i="17"/>
  <c r="B20" i="17"/>
  <c r="H19" i="17"/>
  <c r="J19" i="17" s="1"/>
  <c r="I19" i="17"/>
  <c r="E17" i="17"/>
  <c r="D17" i="17"/>
  <c r="C17" i="17"/>
  <c r="B17" i="17"/>
  <c r="I16" i="17"/>
  <c r="H16" i="17"/>
  <c r="J16" i="17" s="1"/>
  <c r="F16" i="17"/>
  <c r="I15" i="17"/>
  <c r="H15" i="17"/>
  <c r="F15" i="17"/>
  <c r="I14" i="17"/>
  <c r="H14" i="17"/>
  <c r="F14" i="17"/>
  <c r="I13" i="17"/>
  <c r="H13" i="17"/>
  <c r="F13" i="17"/>
  <c r="I12" i="17"/>
  <c r="H12" i="17"/>
  <c r="F12" i="17"/>
  <c r="I41" i="17" l="1"/>
  <c r="I17" i="17"/>
  <c r="J15" i="17"/>
  <c r="K15" i="17" s="1"/>
  <c r="E55" i="17"/>
  <c r="J25" i="17"/>
  <c r="K25" i="17" s="1"/>
  <c r="J32" i="17"/>
  <c r="K32" i="17" s="1"/>
  <c r="J34" i="17"/>
  <c r="K34" i="17" s="1"/>
  <c r="J36" i="17"/>
  <c r="K36" i="17" s="1"/>
  <c r="K38" i="17"/>
  <c r="J12" i="17"/>
  <c r="J14" i="17"/>
  <c r="K14" i="17" s="1"/>
  <c r="K16" i="17"/>
  <c r="F28" i="17"/>
  <c r="J24" i="17"/>
  <c r="K24" i="17" s="1"/>
  <c r="J26" i="17"/>
  <c r="K26" i="17" s="1"/>
  <c r="K35" i="17"/>
  <c r="J37" i="17"/>
  <c r="K37" i="17" s="1"/>
  <c r="J33" i="17"/>
  <c r="D55" i="17"/>
  <c r="K33" i="17"/>
  <c r="H47" i="17"/>
  <c r="J47" i="17" s="1"/>
  <c r="K47" i="17" s="1"/>
  <c r="H28" i="17"/>
  <c r="H17" i="17"/>
  <c r="B55" i="17"/>
  <c r="K12" i="17"/>
  <c r="C55" i="17"/>
  <c r="J20" i="17"/>
  <c r="K45" i="17"/>
  <c r="J13" i="17"/>
  <c r="K13" i="17" s="1"/>
  <c r="F31" i="17"/>
  <c r="F41" i="17" s="1"/>
  <c r="F17" i="17"/>
  <c r="F19" i="17"/>
  <c r="H20" i="17"/>
  <c r="J23" i="17"/>
  <c r="J28" i="17" s="1"/>
  <c r="H31" i="17"/>
  <c r="H44" i="17"/>
  <c r="H46" i="17"/>
  <c r="J46" i="17" s="1"/>
  <c r="K46" i="17" s="1"/>
  <c r="H48" i="17"/>
  <c r="J48" i="17" s="1"/>
  <c r="J44" i="17" l="1"/>
  <c r="K19" i="17"/>
  <c r="K20" i="17" s="1"/>
  <c r="F20" i="17"/>
  <c r="J17" i="17"/>
  <c r="J31" i="17"/>
  <c r="J41" i="17" s="1"/>
  <c r="K23" i="17"/>
  <c r="K28" i="17" s="1"/>
  <c r="K17" i="17"/>
  <c r="F55" i="17" l="1"/>
  <c r="H55" i="17"/>
  <c r="K31" i="17"/>
  <c r="K41" i="17" s="1"/>
  <c r="K44" i="17"/>
  <c r="D25" i="3" l="1"/>
  <c r="D24" i="2" l="1"/>
  <c r="E25" i="1"/>
  <c r="E24" i="1"/>
  <c r="E23" i="1"/>
  <c r="E22" i="1"/>
  <c r="E21" i="1"/>
  <c r="E20" i="1"/>
  <c r="E50" i="1" l="1"/>
  <c r="D31" i="2" l="1"/>
  <c r="E74" i="1" s="1"/>
  <c r="C113" i="3" l="1"/>
  <c r="E16" i="1" s="1"/>
  <c r="C145" i="3"/>
  <c r="E19" i="1" s="1"/>
  <c r="D35" i="3"/>
  <c r="J12" i="1" s="1"/>
  <c r="J11" i="1"/>
  <c r="D319" i="2"/>
  <c r="C321" i="2" s="1"/>
  <c r="C295" i="2"/>
  <c r="J74" i="1" s="1"/>
  <c r="C269" i="2"/>
  <c r="D259" i="2"/>
  <c r="C259" i="2"/>
  <c r="C233" i="2"/>
  <c r="J72" i="1" s="1"/>
  <c r="D226" i="2"/>
  <c r="D213" i="2"/>
  <c r="C213" i="2"/>
  <c r="C204" i="2"/>
  <c r="C199" i="2"/>
  <c r="D185" i="2"/>
  <c r="C185" i="2"/>
  <c r="D170" i="2"/>
  <c r="E73" i="1" s="1"/>
  <c r="D160" i="2"/>
  <c r="C24" i="2"/>
  <c r="D25" i="2" s="1"/>
  <c r="E75" i="1" s="1"/>
  <c r="D14" i="2"/>
  <c r="D260" i="2" l="1"/>
  <c r="C271" i="2" s="1"/>
  <c r="J73" i="1" s="1"/>
  <c r="J75" i="1"/>
  <c r="E72" i="1"/>
  <c r="E81" i="1" s="1"/>
  <c r="C228" i="2"/>
  <c r="J31" i="1"/>
  <c r="C153" i="3"/>
  <c r="E26" i="1" s="1"/>
  <c r="C45" i="3"/>
  <c r="E12" i="1" s="1"/>
  <c r="C126" i="3"/>
  <c r="E17" i="1" s="1"/>
  <c r="C100" i="3"/>
  <c r="E15" i="1" s="1"/>
  <c r="C82" i="3"/>
  <c r="E14" i="1" s="1"/>
  <c r="C137" i="3"/>
  <c r="E18" i="1" s="1"/>
  <c r="C68" i="3"/>
  <c r="E13" i="1" s="1"/>
  <c r="D189" i="2"/>
  <c r="D190" i="2" s="1"/>
  <c r="J71" i="1" l="1"/>
  <c r="D191" i="2" l="1"/>
  <c r="D192" i="2" l="1"/>
  <c r="D193" i="2" s="1"/>
  <c r="D197" i="2" s="1"/>
  <c r="D199" i="2" s="1"/>
  <c r="J81" i="1"/>
  <c r="E31" i="1"/>
  <c r="J41" i="1"/>
  <c r="J50" i="1" s="1"/>
  <c r="E34" i="1" l="1"/>
  <c r="D295" i="2" l="1"/>
  <c r="D283" i="2"/>
  <c r="D285" i="2"/>
  <c r="D269" i="2"/>
  <c r="D276" i="2"/>
</calcChain>
</file>

<file path=xl/sharedStrings.xml><?xml version="1.0" encoding="utf-8"?>
<sst xmlns="http://schemas.openxmlformats.org/spreadsheetml/2006/main" count="617" uniqueCount="460">
  <si>
    <t xml:space="preserve">    </t>
  </si>
  <si>
    <t>K V M HOSPITAL, CHERTHALA</t>
  </si>
  <si>
    <t>PARTICULARS</t>
  </si>
  <si>
    <t>OPENING STOCK</t>
  </si>
  <si>
    <t>HOSPITAL COLLECTION</t>
  </si>
  <si>
    <t>DRUGS &amp; CONSUMABLE PURCHASES</t>
  </si>
  <si>
    <t>INDIRECT INCOME</t>
  </si>
  <si>
    <t>SALARY &amp; ALLOWANCE</t>
  </si>
  <si>
    <t>CLOSING STOCK</t>
  </si>
  <si>
    <t>REPAIRS &amp; MAINTENANCE</t>
  </si>
  <si>
    <t>HOSPITAL EXPENSES</t>
  </si>
  <si>
    <t>CURRENT ACCOUNT</t>
  </si>
  <si>
    <t>TELEPHONE,PRINTING &amp; STATIONERY</t>
  </si>
  <si>
    <t>RATES,TAXES &amp; INSURANCE</t>
  </si>
  <si>
    <t>TRAVELLING EXPENSES</t>
  </si>
  <si>
    <t>INTEREST &amp; BANK CHARGES</t>
  </si>
  <si>
    <t>ELECTRICITY CHARGES</t>
  </si>
  <si>
    <t>AMC CHARGES</t>
  </si>
  <si>
    <t>CLEANING &amp; WASHING EXPENSES</t>
  </si>
  <si>
    <t>CYLINDER REFILLING CHARGES</t>
  </si>
  <si>
    <t>SECURITY CHARGES</t>
  </si>
  <si>
    <t>OTHER EXPENSES</t>
  </si>
  <si>
    <t>DEPRECIATION</t>
  </si>
  <si>
    <t>TOTAL</t>
  </si>
  <si>
    <t>LIABILITIES</t>
  </si>
  <si>
    <t>ASSETS</t>
  </si>
  <si>
    <t xml:space="preserve">CAPITAL ACCOUNT </t>
  </si>
  <si>
    <t>FIXED ASSETS</t>
  </si>
  <si>
    <t>SUNDRY CREDITORS</t>
  </si>
  <si>
    <t>DEPOSITS</t>
  </si>
  <si>
    <t>OTHER LIABILITIES</t>
  </si>
  <si>
    <t>CASH &amp; BANK BALANCE</t>
  </si>
  <si>
    <t>SUNDRY DEBTORS</t>
  </si>
  <si>
    <t>OTHER ADVANCES</t>
  </si>
  <si>
    <t>Particulars</t>
  </si>
  <si>
    <t>Dr.</t>
  </si>
  <si>
    <t>Cr.</t>
  </si>
  <si>
    <t>CAPITAL ACCOUNT</t>
  </si>
  <si>
    <t>DR. V V HARIDAS</t>
  </si>
  <si>
    <t>PADMARANI HARIDAS</t>
  </si>
  <si>
    <t>DR AISHWARIA HARIDAS</t>
  </si>
  <si>
    <t xml:space="preserve"> DR. AVINASH HARIDAS</t>
  </si>
  <si>
    <t>TMMC</t>
  </si>
  <si>
    <t>Rs.</t>
  </si>
  <si>
    <t>BALANCE</t>
  </si>
  <si>
    <t xml:space="preserve">A.J.ASSOCIATES </t>
  </si>
  <si>
    <t>ANS BIOMED</t>
  </si>
  <si>
    <t>ARACKAL GAS AGENCIES</t>
  </si>
  <si>
    <t>APOLLO SURGICALS</t>
  </si>
  <si>
    <t>BALAJI INFOTECH</t>
  </si>
  <si>
    <t>BAPSONS MEDICAL SYSTEMS</t>
  </si>
  <si>
    <t>BALAJI TRADERS</t>
  </si>
  <si>
    <t>BIOPHARMA LINES</t>
  </si>
  <si>
    <t>BIONS MEDICAL SYSTEMS</t>
  </si>
  <si>
    <t>BONAFIDE SURGICALS</t>
  </si>
  <si>
    <t>CEE CEE MEDICALS</t>
  </si>
  <si>
    <t>CEE VEE AGENCIES</t>
  </si>
  <si>
    <t>DIVINE SURGICALS</t>
  </si>
  <si>
    <t xml:space="preserve">E.P AGENCIES </t>
  </si>
  <si>
    <t>EPSILON  DIAGNOSTICS</t>
  </si>
  <si>
    <t xml:space="preserve">ENGLISH COMPANY </t>
  </si>
  <si>
    <t>GRAHAMS PHARMACEUTICALS</t>
  </si>
  <si>
    <t>ITHIEL HEALTHCARE PVT LTD</t>
  </si>
  <si>
    <t>JEEKAY ENTERPRISES</t>
  </si>
  <si>
    <t>JD DIAGNOSTICS P LTD</t>
  </si>
  <si>
    <t>KRISHNA PHARMACEUTICALS</t>
  </si>
  <si>
    <t>K K DISTRIBUTORS CHLA</t>
  </si>
  <si>
    <t>LABX</t>
  </si>
  <si>
    <t>LIFELINE SURGICALS</t>
  </si>
  <si>
    <t>N.K.AGENCIES</t>
  </si>
  <si>
    <t>NEO PHARMA</t>
  </si>
  <si>
    <t>NARAYAN PHARMA</t>
  </si>
  <si>
    <t>MATHA SURGICALS</t>
  </si>
  <si>
    <t>MATHA SRICALS ALPY</t>
  </si>
  <si>
    <t>MEDIGEN MEDCARE</t>
  </si>
  <si>
    <t>MEDI HOUSE</t>
  </si>
  <si>
    <t>OCEAN PHARMA</t>
  </si>
  <si>
    <t>PRABHU &amp; CO</t>
  </si>
  <si>
    <t>PRABHU DISTRIBUTORS</t>
  </si>
  <si>
    <t>PARAGON AGENCIES ALAPPY</t>
  </si>
  <si>
    <t>PADINJATTEDATHU INDUSTRIES</t>
  </si>
  <si>
    <t>PULSE DIAGNOSTICS &amp; SURGICALS</t>
  </si>
  <si>
    <t>RAMAKRISHNA AGENCIES</t>
  </si>
  <si>
    <t>RELIANT DIAGNOSTICS</t>
  </si>
  <si>
    <t>RAMAKRISHNA &amp; CO</t>
  </si>
  <si>
    <t>SURGITECH</t>
  </si>
  <si>
    <t>SAFA METALS</t>
  </si>
  <si>
    <t>SPASTER MEDICAL DAE</t>
  </si>
  <si>
    <t>SYNERGY ASSOCIATES</t>
  </si>
  <si>
    <t>TECHNOVA SYSTEMS</t>
  </si>
  <si>
    <t>TOP CARE SURGICALS</t>
  </si>
  <si>
    <t>UNIQUE PHARMA</t>
  </si>
  <si>
    <t>VDS ENTERPRISES</t>
  </si>
  <si>
    <t xml:space="preserve">JOB SECURITY DEPOSIT </t>
  </si>
  <si>
    <t>RENT ADVANCE (SIB)</t>
  </si>
  <si>
    <t>OUTSTANDING EXPENSES</t>
  </si>
  <si>
    <t>GST PAYABLE</t>
  </si>
  <si>
    <t>LAND</t>
  </si>
  <si>
    <t>BUILDING</t>
  </si>
  <si>
    <t>BIO GAS PLANT</t>
  </si>
  <si>
    <t>ROAD &amp; COMPOUND WALL</t>
  </si>
  <si>
    <t>SEWAGE TREATMENT PLANT</t>
  </si>
  <si>
    <t>SHOPPING COMPLEX CLINIC</t>
  </si>
  <si>
    <t>PLANT &amp; MACHINERY</t>
  </si>
  <si>
    <t>AIR CONDITIONER</t>
  </si>
  <si>
    <t>ELECTRIC FITTINGS</t>
  </si>
  <si>
    <t>MACHINERY &amp; EQUIPMENTS</t>
  </si>
  <si>
    <t>WHOLE BODY SCANNER</t>
  </si>
  <si>
    <t>40 KV SOLAR POWER PROJECT</t>
  </si>
  <si>
    <t>FIRE FIGHTING SYSTEM</t>
  </si>
  <si>
    <t>CATHLAB MACHINE</t>
  </si>
  <si>
    <t>COMPUTER</t>
  </si>
  <si>
    <t>FURNITURE &amp; FIXTURES</t>
  </si>
  <si>
    <t>FURNITURE &amp; FITTINGS</t>
  </si>
  <si>
    <t>LIFT-AXIOMATA</t>
  </si>
  <si>
    <t>KONE BED CUM PASSENGER LIFT</t>
  </si>
  <si>
    <t>VEHICLES</t>
  </si>
  <si>
    <t>KL 32H 4100- BMW</t>
  </si>
  <si>
    <t>TOTAL FIXED ASSETS</t>
  </si>
  <si>
    <t>DEPOSIT</t>
  </si>
  <si>
    <t>CASH</t>
  </si>
  <si>
    <t>SIB 120.53.41731</t>
  </si>
  <si>
    <t>SOUTH INDIAN BANK 120.73.51153</t>
  </si>
  <si>
    <t>SOUTH INDIAN BANK 120.73.51154</t>
  </si>
  <si>
    <t>SOUTH INDIAN BANK 120.73.51156</t>
  </si>
  <si>
    <t>SOUTH INDIAN BANK 120.73.51157</t>
  </si>
  <si>
    <t>SOUTH INDIAN BANK 120.73.51158</t>
  </si>
  <si>
    <t>SOUTH INDIAN BANK 120.73.51159</t>
  </si>
  <si>
    <t>SIB 120.53.43885</t>
  </si>
  <si>
    <t>SIB 120.53.41341</t>
  </si>
  <si>
    <t>INVESTMENTS &amp; BANK DEPOSITS</t>
  </si>
  <si>
    <t>FAMILY HEALTH PLAN</t>
  </si>
  <si>
    <t>HEALTH INDIA</t>
  </si>
  <si>
    <t>HEALTH INSURANCE TPA</t>
  </si>
  <si>
    <t>MEDI ASSIST INDIA PVT LTD</t>
  </si>
  <si>
    <t>RAKSHA TPA</t>
  </si>
  <si>
    <t>STAR HEALTH</t>
  </si>
  <si>
    <t>RENT- SECURITY DEPOSIT</t>
  </si>
  <si>
    <t>DIRECT  INCOME - HOSPITAL COLLECTION</t>
  </si>
  <si>
    <t>CONSULTATION CHARGES</t>
  </si>
  <si>
    <t>REGISTRATION FEE</t>
  </si>
  <si>
    <t>DENTISTRY PROCEDURES</t>
  </si>
  <si>
    <t>DOCTORS PROCEDURES</t>
  </si>
  <si>
    <t>ECG</t>
  </si>
  <si>
    <t>GENERAL PROCEDURE</t>
  </si>
  <si>
    <t>IP REGISTRATION &amp; VISIT CHARGES</t>
  </si>
  <si>
    <t>NURSING CARE</t>
  </si>
  <si>
    <t>OTHER CHARGES</t>
  </si>
  <si>
    <t>PHYSIOTHERAPY CHARGES</t>
  </si>
  <si>
    <t>POST OPERATIVE CHARGES</t>
  </si>
  <si>
    <t>PROFESSIONAL FEE</t>
  </si>
  <si>
    <t>PULSE OXIMETER CHARGES</t>
  </si>
  <si>
    <t>ROOM CHARGES</t>
  </si>
  <si>
    <t>LAB INCOME</t>
  </si>
  <si>
    <t>RADIOLOGY INCOME</t>
  </si>
  <si>
    <t>MEDICINE CHARGES</t>
  </si>
  <si>
    <t>RENT</t>
  </si>
  <si>
    <t>INTEREST RECEIVED</t>
  </si>
  <si>
    <t>EXPENDITURE</t>
  </si>
  <si>
    <t>PURCHASE OF DRUGS</t>
  </si>
  <si>
    <t>SALARY AND ALLOWANCES</t>
  </si>
  <si>
    <t>SALARY TO ANAESTHETIST</t>
  </si>
  <si>
    <t>DOCTORS SALARY</t>
  </si>
  <si>
    <t>EMPLOYEES STATE INSURANCE</t>
  </si>
  <si>
    <t>HOLIDAY WAGES</t>
  </si>
  <si>
    <t>NIGHT DUTY ALLOWANCE</t>
  </si>
  <si>
    <t>PROFESSIONAL CHARGES</t>
  </si>
  <si>
    <t>PROVIDENT FUND</t>
  </si>
  <si>
    <t>SALARY DA &amp; ALLOWANCE</t>
  </si>
  <si>
    <t>SPECIAL DUTY ALLOWANCE</t>
  </si>
  <si>
    <t>STIPEND</t>
  </si>
  <si>
    <t>SALARY TO PARTNERS</t>
  </si>
  <si>
    <t>AMBULANCE REPAIR</t>
  </si>
  <si>
    <t>BUILDING MAINTENANCE</t>
  </si>
  <si>
    <t>ELECTRICAL MAINTENANCE</t>
  </si>
  <si>
    <t>MOTOR CAR REPAIR</t>
  </si>
  <si>
    <t>PLUMBING MAINTENANCE</t>
  </si>
  <si>
    <t>MAINTENANCE WORKS</t>
  </si>
  <si>
    <t>REPAIR TO EQUIPMENTS</t>
  </si>
  <si>
    <t>REPAIR &amp; MAINTENANCE</t>
  </si>
  <si>
    <t>GARDEN EXPENSES</t>
  </si>
  <si>
    <t>GENERATOR OIL</t>
  </si>
  <si>
    <t>IRONING CHARGE</t>
  </si>
  <si>
    <t>PROSTHETIC CHARGES</t>
  </si>
  <si>
    <t>REFRESHMENT- STAFF, PATIENT, DOCTORS</t>
  </si>
  <si>
    <t>BED SHEET PILLOWS STICHING ETC</t>
  </si>
  <si>
    <t>CLOTH STICHING ETC</t>
  </si>
  <si>
    <t>TELEPHONE PRINTING &amp; STATIONERY</t>
  </si>
  <si>
    <t>POSTAGE</t>
  </si>
  <si>
    <t>PRINTING &amp; STATIONERY</t>
  </si>
  <si>
    <t>PHOTOCOPY EXPENSES</t>
  </si>
  <si>
    <t>TELEPHONE CHARGES</t>
  </si>
  <si>
    <t>RATES &amp; TAXES</t>
  </si>
  <si>
    <t>INSPECTION, AFFILIATION, TESTING FEE</t>
  </si>
  <si>
    <t>INSURANCE PREMIUM</t>
  </si>
  <si>
    <t>REGISTRATION EXPENSES</t>
  </si>
  <si>
    <t>RENEWAL FEE</t>
  </si>
  <si>
    <t>TAX &amp; LICENCE FEE</t>
  </si>
  <si>
    <t>GST INTEREST AND LATE FEE</t>
  </si>
  <si>
    <t xml:space="preserve">AMBULANCE BATTA </t>
  </si>
  <si>
    <t>AMBULANCE PETROL</t>
  </si>
  <si>
    <t>PETROL EXPENSES</t>
  </si>
  <si>
    <t>STAFF BATA</t>
  </si>
  <si>
    <t>BANK CHARGES &amp; COMMISSION</t>
  </si>
  <si>
    <t>INTEREST ON LOAN</t>
  </si>
  <si>
    <t>ADVERTISEMENT CHARGES</t>
  </si>
  <si>
    <t>MUNICIPALITY RENT</t>
  </si>
  <si>
    <t>ANNUAL MAINTENANCE CONTRACT CHARGES</t>
  </si>
  <si>
    <t>KVM HOSPITAL</t>
  </si>
  <si>
    <t>KVM HOSPITAL, CHERTHALA –DEPRECIATION SCHEDULE</t>
  </si>
  <si>
    <t>NATURE OF ASSIST</t>
  </si>
  <si>
    <t>WDV AS ON</t>
  </si>
  <si>
    <t>additions during the</t>
  </si>
  <si>
    <t>Sales/</t>
  </si>
  <si>
    <t xml:space="preserve">Balance as on </t>
  </si>
  <si>
    <t>Dep. rate</t>
  </si>
  <si>
    <t>Depreciation</t>
  </si>
  <si>
    <t>Dep. Half</t>
  </si>
  <si>
    <t>Total Depn.</t>
  </si>
  <si>
    <t>year &gt;180 days&lt;180</t>
  </si>
  <si>
    <t>tranr</t>
  </si>
  <si>
    <t>full</t>
  </si>
  <si>
    <t>Land</t>
  </si>
  <si>
    <t>Total</t>
  </si>
  <si>
    <t>furniture &amp; fittings</t>
  </si>
  <si>
    <t>Building</t>
  </si>
  <si>
    <t>Shopping complex clinic</t>
  </si>
  <si>
    <t>Sewage treatment Plant</t>
  </si>
  <si>
    <t>Biogas Plant</t>
  </si>
  <si>
    <t>Computer</t>
  </si>
  <si>
    <t>Kone  Lift</t>
  </si>
  <si>
    <t>Lift- Axiomata</t>
  </si>
  <si>
    <t xml:space="preserve">     </t>
  </si>
  <si>
    <t>Machinery &amp; Equipments</t>
  </si>
  <si>
    <t>C T. Scanner</t>
  </si>
  <si>
    <t>Air Conditioner</t>
  </si>
  <si>
    <t>Electrical Fittings</t>
  </si>
  <si>
    <t>Cathlab machine</t>
  </si>
  <si>
    <t>40KV solar power pjt</t>
  </si>
  <si>
    <t>Fire fighting system</t>
  </si>
  <si>
    <t>VEHICLE</t>
  </si>
  <si>
    <t>KL32H 4100 BMW</t>
  </si>
  <si>
    <t xml:space="preserve"> </t>
  </si>
  <si>
    <t>Grand Total</t>
  </si>
  <si>
    <t>FESTIVAL ALLOWANCE</t>
  </si>
  <si>
    <t>INFORMATION TECH.DEPT. EXPENSES</t>
  </si>
  <si>
    <t>BANK LOAN</t>
  </si>
  <si>
    <t>Rs. In lakhs</t>
  </si>
  <si>
    <t>STATIONERY CHARGES</t>
  </si>
  <si>
    <t>MEMBERSHIP FEE</t>
  </si>
  <si>
    <t>CITADEL PHARMACEUTICALS</t>
  </si>
  <si>
    <t>DREAM HOME TRADERS</t>
  </si>
  <si>
    <t>DAVIS PHARMA</t>
  </si>
  <si>
    <t>HOSPIMED</t>
  </si>
  <si>
    <t>MARIA PHARMA</t>
  </si>
  <si>
    <t>MEDCARE SURGICALS</t>
  </si>
  <si>
    <t>PHARMA PROMOTERS</t>
  </si>
  <si>
    <t>UNITED ENTERPRISES</t>
  </si>
  <si>
    <t>VANLEAGUE AUTOMATION</t>
  </si>
  <si>
    <t>VEE AND VEE AGENCIES</t>
  </si>
  <si>
    <t>LIBERTY GENERAL</t>
  </si>
  <si>
    <t>FUTURE GENERAL HEALTH</t>
  </si>
  <si>
    <t>AXIS 920020039370304</t>
  </si>
  <si>
    <t>Road works</t>
  </si>
  <si>
    <t>PROVIDENT  FUND</t>
  </si>
  <si>
    <t>for the month of</t>
  </si>
  <si>
    <t>may</t>
  </si>
  <si>
    <t>june</t>
  </si>
  <si>
    <t>july</t>
  </si>
  <si>
    <t>august</t>
  </si>
  <si>
    <t>septemb</t>
  </si>
  <si>
    <t>oct</t>
  </si>
  <si>
    <t>nov</t>
  </si>
  <si>
    <t>dec</t>
  </si>
  <si>
    <t>feb</t>
  </si>
  <si>
    <t>employers share</t>
  </si>
  <si>
    <t>employees share</t>
  </si>
  <si>
    <t>total amount paid</t>
  </si>
  <si>
    <t>paid on (date)</t>
  </si>
  <si>
    <t>EMPLOYEES STATE  INSURANCE</t>
  </si>
  <si>
    <t>Nexon car</t>
  </si>
  <si>
    <t>NEXON EV CAR</t>
  </si>
  <si>
    <t>CHERUPUSHPAM ELECTRICALS</t>
  </si>
  <si>
    <t xml:space="preserve">NET PROFIT TRANSFERRED TO P&amp;L </t>
  </si>
  <si>
    <t>APPROPRIATION ACCOUNT</t>
  </si>
  <si>
    <t>NET PROFIT TRANSFERRED</t>
  </si>
  <si>
    <t>BY THE PARTNERS</t>
  </si>
  <si>
    <t>FROM P &amp; L ACCOUNT</t>
  </si>
  <si>
    <t>MD INDIA</t>
  </si>
  <si>
    <t>HOSPITAL ANNIVERSARY EXPENSES</t>
  </si>
  <si>
    <t>ACCURA BIOMEDICAL SOLUTIONS</t>
  </si>
  <si>
    <t>INTER PHARMA</t>
  </si>
  <si>
    <t>NOOR PHARMA</t>
  </si>
  <si>
    <t>MEDSCIENCE DISTRIBUTORS</t>
  </si>
  <si>
    <t>ORLEM PHARMA PVT TD</t>
  </si>
  <si>
    <t>SARATH HOME DÉCOR</t>
  </si>
  <si>
    <t>SANDYFORD PHARMA</t>
  </si>
  <si>
    <t>SAHRUDAYA SURGICALS</t>
  </si>
  <si>
    <t>ZEUS MEDICARE</t>
  </si>
  <si>
    <t>ELECTRICITYAND OTHER DEPOSITS</t>
  </si>
  <si>
    <t>PETTY CASH</t>
  </si>
  <si>
    <t>SBI CD 40595126573</t>
  </si>
  <si>
    <t>SOUTH INDIAN BANK 120.73.51182</t>
  </si>
  <si>
    <t>GRATUITY</t>
  </si>
  <si>
    <t>Ambulance</t>
  </si>
  <si>
    <t>Electric auto</t>
  </si>
  <si>
    <t xml:space="preserve">  </t>
  </si>
  <si>
    <t xml:space="preserve">AMBULANCE </t>
  </si>
  <si>
    <t>ELECTRIC AUTO</t>
  </si>
  <si>
    <t>NET PROFT TO  BE SHARED</t>
  </si>
  <si>
    <t>SOUTH INDIAN BANK 120.73.51226</t>
  </si>
  <si>
    <t>CARE  HEALTH</t>
  </si>
  <si>
    <t>HDFC ERGO GENERAL  INSURANCE</t>
  </si>
  <si>
    <t>ICICI LOMBARD</t>
  </si>
  <si>
    <t>SBI GENERAL INSURANCE</t>
  </si>
  <si>
    <t xml:space="preserve">VIDAL HTALTH INSURANCE TPA </t>
  </si>
  <si>
    <t>RAJENDRAN</t>
  </si>
  <si>
    <t>SEENA R</t>
  </si>
  <si>
    <t>ATM  RENT</t>
  </si>
  <si>
    <t>COURIER , FREIGHT CHARGES</t>
  </si>
  <si>
    <t xml:space="preserve">LAB CHARGES AND BIOPSY </t>
  </si>
  <si>
    <t>SALARY TO DUTY DOCTORS</t>
  </si>
  <si>
    <t>LEGAL FEE AND EXPENSES</t>
  </si>
  <si>
    <t>LAB CHEMICALS AND REAGENTS</t>
  </si>
  <si>
    <t>ORTHO &amp; SURGICAL MATERIALS</t>
  </si>
  <si>
    <t>ALLIANCE HEALTH CARE</t>
  </si>
  <si>
    <t>CITY PHARMA</t>
  </si>
  <si>
    <t>GOVIN PHARMA</t>
  </si>
  <si>
    <t>INDOMED TECHNOLOGIES</t>
  </si>
  <si>
    <t>J K ENTERPRISES</t>
  </si>
  <si>
    <t>JK PACKAGING SOLUTIONS</t>
  </si>
  <si>
    <t>JONARIN PIGMENTS PVT LTD</t>
  </si>
  <si>
    <t>LIGHT HUB</t>
  </si>
  <si>
    <t>MAX HEALTH CARE</t>
  </si>
  <si>
    <t>MEDI ASSIST</t>
  </si>
  <si>
    <t>SB AGENCIES</t>
  </si>
  <si>
    <t>SHASWATH TRADING</t>
  </si>
  <si>
    <t>SMART SUPPLIERS</t>
  </si>
  <si>
    <t>TAS AGENCIES</t>
  </si>
  <si>
    <t>UNIVERSAL ELECTRICALS AND SANITARY</t>
  </si>
  <si>
    <t>OFFICE  EQUIPMENTS</t>
  </si>
  <si>
    <t>LIFT-INFRA ELEVATORS</t>
  </si>
  <si>
    <t>KL32T1000</t>
  </si>
  <si>
    <t>WDV as on 31-03-2023</t>
  </si>
  <si>
    <t>Lift- Infra Elevators</t>
  </si>
  <si>
    <r>
      <t>PLANT AND MACH</t>
    </r>
    <r>
      <rPr>
        <b/>
        <u/>
        <sz val="11"/>
        <color indexed="8"/>
        <rFont val="Arial"/>
        <family val="2"/>
      </rPr>
      <t>.</t>
    </r>
  </si>
  <si>
    <t>Office Equipments</t>
  </si>
  <si>
    <t xml:space="preserve">KL32T1000 Tata nexon </t>
  </si>
  <si>
    <t>ADVANCE TAX PAID</t>
  </si>
  <si>
    <t>2024-25</t>
  </si>
  <si>
    <t>K V M HOSPITAL, CHERTHALA 2024-25</t>
  </si>
  <si>
    <t>SCHEDULES  FORMING PART  OF THE PROFIT AND LOSS ACCOUNT (31-3-2025)</t>
  </si>
  <si>
    <t>uniform allowance</t>
  </si>
  <si>
    <t>WYNAD DISATER(LANDSLIDE) FUND</t>
  </si>
  <si>
    <t>OFFICE EXPENSES</t>
  </si>
  <si>
    <t>MEDICAL REFUND</t>
  </si>
  <si>
    <t>SUB SCHEDULES FORMING PARTS OF PROFIT AND LOSS ACCOUNT 2024-25</t>
  </si>
  <si>
    <t>Incinerator and chimney</t>
  </si>
  <si>
    <t>SIB 120.652.1317</t>
  </si>
  <si>
    <t>ABN ASSOCIATES</t>
  </si>
  <si>
    <t>ABN MEDICAL SPECIALITIES</t>
  </si>
  <si>
    <t>ADAM SURGICALS</t>
  </si>
  <si>
    <t>ALIFE MEDICAL SYSTME</t>
  </si>
  <si>
    <t>APEX MEDICAL SUPPLIERS</t>
  </si>
  <si>
    <t>ARJOHUNT HEALTHCARE PVT LTD</t>
  </si>
  <si>
    <t>ASWINI HEALTH SPECIALITIES</t>
  </si>
  <si>
    <t>BADMAN SECURITY FORCE</t>
  </si>
  <si>
    <t>BIOTRACE IMPEX</t>
  </si>
  <si>
    <t>CHANDRATHIL DRUG HOUSE</t>
  </si>
  <si>
    <t>CONCOR DIAGNOSTICS</t>
  </si>
  <si>
    <t>E SURGICALS</t>
  </si>
  <si>
    <t>HYKON INDIA</t>
  </si>
  <si>
    <t>INTEGRATED MEDICAL SYSTEMS</t>
  </si>
  <si>
    <t>J K FABRICS</t>
  </si>
  <si>
    <t>JEZ HEALTH CAARE</t>
  </si>
  <si>
    <t>K S MEDICAL DISTRIBUTORS</t>
  </si>
  <si>
    <t>KALARICKAL AGENCIES</t>
  </si>
  <si>
    <t>KERALA DRUG DISTRIBUTORS</t>
  </si>
  <si>
    <t>KRIPA FURNITURE</t>
  </si>
  <si>
    <t>NESCARTIS MEDI SYSTEMS</t>
  </si>
  <si>
    <t>M V DRUG LINES</t>
  </si>
  <si>
    <t>MEDI COMBINES</t>
  </si>
  <si>
    <t>MEDICINE HUB</t>
  </si>
  <si>
    <t>MEDILAND SURGICAL DISTRIBUTORS</t>
  </si>
  <si>
    <t>MICROTEK SYSTEMS &amp; SOLUTIONS</t>
  </si>
  <si>
    <t>PACE MARKETING</t>
  </si>
  <si>
    <t>PIXON LIFE</t>
  </si>
  <si>
    <t>PROVATO HEALTH CARE</t>
  </si>
  <si>
    <t>R V SURGICALS</t>
  </si>
  <si>
    <t>SIVA TRADERS</t>
  </si>
  <si>
    <t>SMART BIOMEDICAL SYSTEMS</t>
  </si>
  <si>
    <t>SPECIALITY PHARMA</t>
  </si>
  <si>
    <t>SREELAKATH MEDICAL CARE</t>
  </si>
  <si>
    <t>SRILAKSHMI SURGICALS</t>
  </si>
  <si>
    <t>ST ANTONYS MEDICAL DISTRIBUTORS</t>
  </si>
  <si>
    <t>STERLING PHARMS</t>
  </si>
  <si>
    <t>TRUST PHARMA</t>
  </si>
  <si>
    <t>UNIVERSAL PHARMA DISTRIBUTORS</t>
  </si>
  <si>
    <t>VISWAS NATURAL</t>
  </si>
  <si>
    <t>SAFEWAY INSURANCE TPA PVT LTD</t>
  </si>
  <si>
    <t>TATA</t>
  </si>
  <si>
    <t>RELIANCE GENERAL INSURANCE</t>
  </si>
  <si>
    <t xml:space="preserve">NIVA BUPA HEALTH INSURANCE </t>
  </si>
  <si>
    <t>CSB(195003)0084020178433</t>
  </si>
  <si>
    <t>CSB(195004)0084020148421</t>
  </si>
  <si>
    <t>FDs in CSB</t>
  </si>
  <si>
    <t>Fds in HDFC</t>
  </si>
  <si>
    <t>FDs in SIB</t>
  </si>
  <si>
    <t>HDFC 50100774507186</t>
  </si>
  <si>
    <t>HDFC 50200095224475</t>
  </si>
  <si>
    <t>SIB 120.103.02321</t>
  </si>
  <si>
    <t>kl32v001 tata ev 2024</t>
  </si>
  <si>
    <t>KL32W001- TATA SAFARI</t>
  </si>
  <si>
    <t>INCINERATOR AND CHIMNEY</t>
  </si>
  <si>
    <t>KL 32W001- TATA SAFARI</t>
  </si>
  <si>
    <t>ADVANCE FOR MACHINERY</t>
  </si>
  <si>
    <t>AISHA P</t>
  </si>
  <si>
    <t>WELL NESS DIET</t>
  </si>
  <si>
    <t>MINIMOL S</t>
  </si>
  <si>
    <t>RAJEELA ABOOBAKER</t>
  </si>
  <si>
    <t>RENT RECEIVABLE</t>
  </si>
  <si>
    <t>SAJIMON</t>
  </si>
  <si>
    <t>SHEELA D</t>
  </si>
  <si>
    <t>TAX DEDUCTED AT SOURCE 24-25</t>
  </si>
  <si>
    <t>TAX COLLECTED AT SOURCE</t>
  </si>
  <si>
    <t>TDS ON INTEREST</t>
  </si>
  <si>
    <t xml:space="preserve">                        PROFIT &amp; LOSS APPROPRIATION ACCOUNT FOR THE YEAR ENDED 31-3-2025  </t>
  </si>
  <si>
    <t xml:space="preserve">                        PROFIT &amp; LOSS ACCOUNT FOR THE YEAR ENDED 31-3-2025 </t>
  </si>
  <si>
    <t xml:space="preserve">  BALANCE SHEET AS ON  31-3-2025 </t>
  </si>
  <si>
    <t>SCHEDULES FORMING PART OF THE BALANCE SHEET (31-3-2025)</t>
  </si>
  <si>
    <t>Bank reconciliation statement as on 31-3-2025</t>
  </si>
  <si>
    <t>NET LOSS  TO  BE SHARED</t>
  </si>
  <si>
    <t>CASH,BANK AND INVESTMENTS</t>
  </si>
  <si>
    <t>CASH , BANK AND INVESTMENTS</t>
  </si>
  <si>
    <t>BANK RECONCILIATION STATEMENTS AS ON 31-3-2025</t>
  </si>
  <si>
    <t>South indian bank  C D account no.    0120073000051157</t>
  </si>
  <si>
    <t xml:space="preserve">Balance as per Ledger </t>
  </si>
  <si>
    <t>(db.)</t>
  </si>
  <si>
    <t>Add: cheques issued but not presented</t>
  </si>
  <si>
    <t>ch.no</t>
  </si>
  <si>
    <t>amount</t>
  </si>
  <si>
    <t>wipro g e</t>
  </si>
  <si>
    <t>sankars</t>
  </si>
  <si>
    <t>LIC</t>
  </si>
  <si>
    <t>Balance as per Pass book</t>
  </si>
  <si>
    <t>(cr.)</t>
  </si>
  <si>
    <t>South indian bank  C D account no.    0120073000051182</t>
  </si>
  <si>
    <t>db</t>
  </si>
  <si>
    <t>medi serv</t>
  </si>
  <si>
    <t>medi serv18-4</t>
  </si>
  <si>
    <t>med serv</t>
  </si>
  <si>
    <t>tds</t>
  </si>
  <si>
    <t>anamdev</t>
  </si>
  <si>
    <t>bions</t>
  </si>
  <si>
    <t>pace mkt</t>
  </si>
  <si>
    <t>South indian bank  C D account no.    0120073000051159</t>
  </si>
  <si>
    <t>kseb</t>
  </si>
  <si>
    <t>TAX RECEIVABLE (CANTEEN)</t>
  </si>
  <si>
    <t>INTEREST ON IT REFUND</t>
  </si>
  <si>
    <t>B BRAUN MEDICAL INDIA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</si>
</sst>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 * #,##0_ ;_ * \-#,##0_ ;_ * &quot;-&quot;??_ ;_ @_ "/>
  </numFmts>
  <fonts count="4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u/>
      <sz val="12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u/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Arial"/>
      <family val="2"/>
    </font>
    <font>
      <sz val="8"/>
      <color theme="1"/>
      <name val="Arial"/>
      <family val="2"/>
    </font>
    <font>
      <b/>
      <u/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7.5"/>
      <color theme="1"/>
      <name val="Arial"/>
      <family val="2"/>
    </font>
    <font>
      <sz val="7.5"/>
      <color theme="1"/>
      <name val="Times New Roman"/>
      <family val="1"/>
    </font>
    <font>
      <b/>
      <sz val="7.5"/>
      <color theme="1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u/>
      <sz val="11"/>
      <color indexed="8"/>
      <name val="Arial"/>
      <family val="2"/>
    </font>
    <font>
      <b/>
      <sz val="10"/>
      <color indexed="8"/>
      <name val="MS Sans Serif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6" fillId="0" borderId="0" applyFont="0" applyFill="0" applyBorder="0" applyAlignment="0" applyProtection="0"/>
  </cellStyleXfs>
  <cellXfs count="17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2" fontId="7" fillId="0" borderId="0" xfId="0" applyNumberFormat="1" applyFont="1"/>
    <xf numFmtId="2" fontId="8" fillId="0" borderId="0" xfId="0" applyNumberFormat="1" applyFont="1"/>
    <xf numFmtId="2" fontId="8" fillId="0" borderId="0" xfId="0" applyNumberFormat="1" applyFont="1" applyAlignment="1">
      <alignment horizontal="right"/>
    </xf>
    <xf numFmtId="2" fontId="1" fillId="0" borderId="0" xfId="0" applyNumberFormat="1" applyFont="1"/>
    <xf numFmtId="2" fontId="8" fillId="0" borderId="1" xfId="0" applyNumberFormat="1" applyFont="1" applyBorder="1"/>
    <xf numFmtId="2" fontId="5" fillId="0" borderId="0" xfId="0" applyNumberFormat="1" applyFont="1"/>
    <xf numFmtId="0" fontId="9" fillId="0" borderId="0" xfId="0" applyFont="1"/>
    <xf numFmtId="0" fontId="4" fillId="0" borderId="0" xfId="0" applyFont="1" applyAlignment="1">
      <alignment horizontal="center"/>
    </xf>
    <xf numFmtId="2" fontId="6" fillId="0" borderId="0" xfId="0" applyNumberFormat="1" applyFont="1"/>
    <xf numFmtId="2" fontId="8" fillId="0" borderId="0" xfId="0" applyNumberFormat="1" applyFont="1" applyAlignment="1">
      <alignment horizontal="center"/>
    </xf>
    <xf numFmtId="2" fontId="10" fillId="0" borderId="0" xfId="0" applyNumberFormat="1" applyFont="1"/>
    <xf numFmtId="2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1" fillId="0" borderId="0" xfId="0" applyFont="1"/>
    <xf numFmtId="2" fontId="7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12" fillId="0" borderId="0" xfId="0" applyFont="1" applyAlignment="1">
      <alignment horizontal="right"/>
    </xf>
    <xf numFmtId="2" fontId="0" fillId="0" borderId="0" xfId="0" applyNumberFormat="1"/>
    <xf numFmtId="0" fontId="11" fillId="0" borderId="2" xfId="0" applyFont="1" applyBorder="1"/>
    <xf numFmtId="2" fontId="11" fillId="0" borderId="2" xfId="0" applyNumberFormat="1" applyFont="1" applyBorder="1" applyAlignment="1">
      <alignment horizontal="right"/>
    </xf>
    <xf numFmtId="0" fontId="0" fillId="0" borderId="2" xfId="0" applyBorder="1"/>
    <xf numFmtId="2" fontId="0" fillId="0" borderId="2" xfId="0" applyNumberFormat="1" applyBorder="1"/>
    <xf numFmtId="0" fontId="13" fillId="0" borderId="2" xfId="0" applyFont="1" applyBorder="1"/>
    <xf numFmtId="2" fontId="6" fillId="0" borderId="2" xfId="0" applyNumberFormat="1" applyFont="1" applyBorder="1" applyAlignment="1">
      <alignment horizontal="right"/>
    </xf>
    <xf numFmtId="0" fontId="6" fillId="0" borderId="2" xfId="0" applyFont="1" applyBorder="1"/>
    <xf numFmtId="0" fontId="6" fillId="0" borderId="3" xfId="0" applyFont="1" applyBorder="1"/>
    <xf numFmtId="2" fontId="0" fillId="0" borderId="4" xfId="0" applyNumberFormat="1" applyBorder="1"/>
    <xf numFmtId="0" fontId="6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2" fontId="11" fillId="0" borderId="2" xfId="0" applyNumberFormat="1" applyFont="1" applyBorder="1"/>
    <xf numFmtId="2" fontId="6" fillId="0" borderId="2" xfId="0" applyNumberFormat="1" applyFont="1" applyBorder="1"/>
    <xf numFmtId="0" fontId="6" fillId="0" borderId="2" xfId="0" applyFont="1" applyBorder="1" applyAlignment="1">
      <alignment horizontal="center"/>
    </xf>
    <xf numFmtId="2" fontId="0" fillId="0" borderId="2" xfId="0" quotePrefix="1" applyNumberFormat="1" applyBorder="1"/>
    <xf numFmtId="0" fontId="0" fillId="0" borderId="5" xfId="0" applyBorder="1"/>
    <xf numFmtId="2" fontId="11" fillId="0" borderId="5" xfId="0" applyNumberFormat="1" applyFont="1" applyBorder="1"/>
    <xf numFmtId="2" fontId="0" fillId="0" borderId="5" xfId="0" applyNumberFormat="1" applyBorder="1"/>
    <xf numFmtId="0" fontId="15" fillId="0" borderId="0" xfId="0" applyFont="1"/>
    <xf numFmtId="2" fontId="15" fillId="0" borderId="0" xfId="0" applyNumberFormat="1" applyFont="1"/>
    <xf numFmtId="0" fontId="13" fillId="0" borderId="0" xfId="0" applyFont="1"/>
    <xf numFmtId="2" fontId="11" fillId="0" borderId="4" xfId="0" applyNumberFormat="1" applyFont="1" applyBorder="1" applyAlignment="1">
      <alignment horizontal="right"/>
    </xf>
    <xf numFmtId="2" fontId="6" fillId="0" borderId="0" xfId="0" applyNumberFormat="1" applyFont="1" applyAlignment="1">
      <alignment horizontal="center"/>
    </xf>
    <xf numFmtId="2" fontId="0" fillId="0" borderId="0" xfId="0" applyNumberFormat="1" applyAlignment="1">
      <alignment horizontal="right"/>
    </xf>
    <xf numFmtId="2" fontId="11" fillId="0" borderId="0" xfId="0" applyNumberFormat="1" applyFont="1"/>
    <xf numFmtId="0" fontId="16" fillId="0" borderId="0" xfId="0" applyFont="1"/>
    <xf numFmtId="0" fontId="12" fillId="0" borderId="0" xfId="0" applyFont="1"/>
    <xf numFmtId="0" fontId="0" fillId="0" borderId="0" xfId="0" applyAlignment="1">
      <alignment horizontal="left"/>
    </xf>
    <xf numFmtId="0" fontId="13" fillId="0" borderId="0" xfId="0" applyFont="1" applyAlignment="1">
      <alignment horizontal="left"/>
    </xf>
    <xf numFmtId="0" fontId="21" fillId="0" borderId="11" xfId="0" applyFont="1" applyBorder="1" applyAlignment="1">
      <alignment vertical="top" wrapText="1"/>
    </xf>
    <xf numFmtId="0" fontId="19" fillId="0" borderId="11" xfId="0" applyFont="1" applyBorder="1" applyAlignment="1">
      <alignment horizontal="right" vertical="top" wrapText="1"/>
    </xf>
    <xf numFmtId="0" fontId="21" fillId="0" borderId="11" xfId="0" applyFont="1" applyBorder="1" applyAlignment="1">
      <alignment horizontal="right" vertical="top" wrapText="1"/>
    </xf>
    <xf numFmtId="2" fontId="25" fillId="0" borderId="11" xfId="0" applyNumberFormat="1" applyFont="1" applyBorder="1" applyAlignment="1">
      <alignment horizontal="right" vertical="top" wrapText="1"/>
    </xf>
    <xf numFmtId="9" fontId="19" fillId="0" borderId="11" xfId="0" applyNumberFormat="1" applyFont="1" applyBorder="1" applyAlignment="1">
      <alignment horizontal="right" vertical="top" wrapText="1"/>
    </xf>
    <xf numFmtId="9" fontId="19" fillId="0" borderId="13" xfId="0" applyNumberFormat="1" applyFont="1" applyBorder="1" applyAlignment="1">
      <alignment horizontal="right" vertical="top" wrapText="1"/>
    </xf>
    <xf numFmtId="9" fontId="19" fillId="0" borderId="15" xfId="0" applyNumberFormat="1" applyFont="1" applyBorder="1" applyAlignment="1">
      <alignment horizontal="right" vertical="top" wrapText="1"/>
    </xf>
    <xf numFmtId="9" fontId="23" fillId="0" borderId="11" xfId="0" applyNumberFormat="1" applyFont="1" applyBorder="1" applyAlignment="1">
      <alignment horizontal="right" vertical="top" wrapText="1"/>
    </xf>
    <xf numFmtId="0" fontId="27" fillId="0" borderId="10" xfId="0" applyFont="1" applyBorder="1" applyAlignment="1">
      <alignment horizontal="right" vertical="top" wrapText="1"/>
    </xf>
    <xf numFmtId="0" fontId="29" fillId="0" borderId="11" xfId="0" applyFont="1" applyBorder="1" applyAlignment="1">
      <alignment horizontal="right" vertical="top" wrapText="1"/>
    </xf>
    <xf numFmtId="9" fontId="29" fillId="0" borderId="11" xfId="0" applyNumberFormat="1" applyFont="1" applyBorder="1" applyAlignment="1">
      <alignment horizontal="right" vertical="top" wrapText="1"/>
    </xf>
    <xf numFmtId="9" fontId="29" fillId="0" borderId="18" xfId="0" applyNumberFormat="1" applyFont="1" applyBorder="1" applyAlignment="1">
      <alignment horizontal="right" vertical="top" wrapText="1"/>
    </xf>
    <xf numFmtId="0" fontId="31" fillId="0" borderId="11" xfId="0" applyFont="1" applyBorder="1" applyAlignment="1">
      <alignment horizontal="right" vertical="top" wrapText="1"/>
    </xf>
    <xf numFmtId="0" fontId="32" fillId="0" borderId="0" xfId="0" applyFont="1"/>
    <xf numFmtId="2" fontId="17" fillId="0" borderId="0" xfId="0" applyNumberFormat="1" applyFont="1"/>
    <xf numFmtId="0" fontId="0" fillId="0" borderId="0" xfId="0" applyAlignment="1">
      <alignment horizontal="center"/>
    </xf>
    <xf numFmtId="17" fontId="0" fillId="0" borderId="0" xfId="0" applyNumberFormat="1" applyAlignment="1">
      <alignment horizontal="left"/>
    </xf>
    <xf numFmtId="0" fontId="0" fillId="0" borderId="20" xfId="0" applyBorder="1"/>
    <xf numFmtId="2" fontId="0" fillId="0" borderId="20" xfId="0" applyNumberFormat="1" applyBorder="1"/>
    <xf numFmtId="14" fontId="0" fillId="0" borderId="20" xfId="0" applyNumberFormat="1" applyBorder="1"/>
    <xf numFmtId="0" fontId="0" fillId="0" borderId="21" xfId="0" applyBorder="1"/>
    <xf numFmtId="0" fontId="11" fillId="0" borderId="21" xfId="0" applyFont="1" applyBorder="1"/>
    <xf numFmtId="2" fontId="17" fillId="0" borderId="0" xfId="0" applyNumberFormat="1" applyFont="1" applyAlignment="1">
      <alignment horizontal="right"/>
    </xf>
    <xf numFmtId="14" fontId="12" fillId="0" borderId="0" xfId="0" applyNumberFormat="1" applyFont="1"/>
    <xf numFmtId="0" fontId="17" fillId="0" borderId="0" xfId="0" applyFont="1" applyAlignment="1">
      <alignment horizontal="center"/>
    </xf>
    <xf numFmtId="0" fontId="17" fillId="0" borderId="0" xfId="0" applyFont="1"/>
    <xf numFmtId="1" fontId="0" fillId="0" borderId="0" xfId="0" applyNumberFormat="1"/>
    <xf numFmtId="2" fontId="11" fillId="0" borderId="21" xfId="0" applyNumberFormat="1" applyFont="1" applyBorder="1"/>
    <xf numFmtId="0" fontId="33" fillId="0" borderId="0" xfId="0" applyFont="1"/>
    <xf numFmtId="2" fontId="12" fillId="0" borderId="0" xfId="0" applyNumberFormat="1" applyFont="1"/>
    <xf numFmtId="0" fontId="11" fillId="0" borderId="2" xfId="0" applyFont="1" applyBorder="1" applyAlignment="1">
      <alignment horizontal="left"/>
    </xf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4" fontId="0" fillId="0" borderId="0" xfId="0" applyNumberFormat="1"/>
    <xf numFmtId="0" fontId="21" fillId="0" borderId="7" xfId="0" applyFont="1" applyBorder="1" applyAlignment="1">
      <alignment vertical="top" wrapText="1"/>
    </xf>
    <xf numFmtId="9" fontId="23" fillId="0" borderId="7" xfId="0" applyNumberFormat="1" applyFont="1" applyBorder="1" applyAlignment="1">
      <alignment horizontal="right" vertical="top" wrapText="1"/>
    </xf>
    <xf numFmtId="0" fontId="16" fillId="0" borderId="0" xfId="0" applyFont="1" applyAlignment="1">
      <alignment horizontal="center"/>
    </xf>
    <xf numFmtId="0" fontId="27" fillId="0" borderId="8" xfId="0" applyFont="1" applyBorder="1" applyAlignment="1">
      <alignment horizontal="center" vertical="center" wrapText="1"/>
    </xf>
    <xf numFmtId="14" fontId="27" fillId="0" borderId="11" xfId="0" applyNumberFormat="1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38" fillId="0" borderId="10" xfId="0" applyFont="1" applyBorder="1" applyAlignment="1">
      <alignment horizontal="left" vertical="top" wrapText="1"/>
    </xf>
    <xf numFmtId="0" fontId="22" fillId="0" borderId="11" xfId="0" applyFont="1" applyBorder="1" applyAlignment="1">
      <alignment vertical="top" wrapText="1"/>
    </xf>
    <xf numFmtId="0" fontId="19" fillId="0" borderId="10" xfId="0" applyFont="1" applyBorder="1" applyAlignment="1">
      <alignment horizontal="left" vertical="top" wrapText="1"/>
    </xf>
    <xf numFmtId="165" fontId="24" fillId="0" borderId="11" xfId="1" applyNumberFormat="1" applyFont="1" applyBorder="1" applyAlignment="1">
      <alignment horizontal="right" vertical="top" wrapText="1"/>
    </xf>
    <xf numFmtId="165" fontId="24" fillId="0" borderId="11" xfId="1" applyNumberFormat="1" applyFont="1" applyFill="1" applyBorder="1" applyAlignment="1">
      <alignment horizontal="right" vertical="top" wrapText="1"/>
    </xf>
    <xf numFmtId="2" fontId="24" fillId="0" borderId="11" xfId="0" applyNumberFormat="1" applyFont="1" applyBorder="1" applyAlignment="1">
      <alignment horizontal="right" vertical="top" wrapText="1"/>
    </xf>
    <xf numFmtId="0" fontId="21" fillId="0" borderId="10" xfId="0" applyFont="1" applyBorder="1" applyAlignment="1">
      <alignment horizontal="left" vertical="top" wrapText="1"/>
    </xf>
    <xf numFmtId="0" fontId="23" fillId="0" borderId="11" xfId="0" applyFont="1" applyBorder="1" applyAlignment="1">
      <alignment horizontal="right" vertical="top" wrapText="1"/>
    </xf>
    <xf numFmtId="165" fontId="19" fillId="0" borderId="11" xfId="1" applyNumberFormat="1" applyFont="1" applyBorder="1" applyAlignment="1">
      <alignment horizontal="right" vertical="top" wrapText="1"/>
    </xf>
    <xf numFmtId="165" fontId="19" fillId="0" borderId="13" xfId="1" applyNumberFormat="1" applyFont="1" applyBorder="1" applyAlignment="1">
      <alignment horizontal="right" vertical="top" wrapText="1"/>
    </xf>
    <xf numFmtId="165" fontId="19" fillId="0" borderId="14" xfId="1" applyNumberFormat="1" applyFont="1" applyBorder="1" applyAlignment="1">
      <alignment horizontal="right" vertical="top" wrapText="1"/>
    </xf>
    <xf numFmtId="165" fontId="19" fillId="0" borderId="15" xfId="1" applyNumberFormat="1" applyFont="1" applyBorder="1" applyAlignment="1">
      <alignment horizontal="right" vertical="top" wrapText="1"/>
    </xf>
    <xf numFmtId="0" fontId="20" fillId="0" borderId="10" xfId="0" applyFont="1" applyBorder="1" applyAlignment="1">
      <alignment horizontal="left" vertical="top" wrapText="1"/>
    </xf>
    <xf numFmtId="165" fontId="25" fillId="0" borderId="11" xfId="1" applyNumberFormat="1" applyFont="1" applyBorder="1" applyAlignment="1">
      <alignment horizontal="right" vertical="top" wrapText="1"/>
    </xf>
    <xf numFmtId="165" fontId="25" fillId="0" borderId="6" xfId="1" applyNumberFormat="1" applyFont="1" applyFill="1" applyBorder="1" applyAlignment="1">
      <alignment horizontal="right" vertical="top" wrapText="1"/>
    </xf>
    <xf numFmtId="165" fontId="25" fillId="0" borderId="6" xfId="1" applyNumberFormat="1" applyFont="1" applyBorder="1" applyAlignment="1">
      <alignment horizontal="right" vertical="top" wrapText="1"/>
    </xf>
    <xf numFmtId="165" fontId="25" fillId="0" borderId="11" xfId="1" applyNumberFormat="1" applyFont="1" applyFill="1" applyBorder="1" applyAlignment="1">
      <alignment horizontal="right" vertical="top" wrapText="1"/>
    </xf>
    <xf numFmtId="0" fontId="38" fillId="0" borderId="12" xfId="0" applyFont="1" applyBorder="1" applyAlignment="1">
      <alignment horizontal="left" vertical="top" wrapText="1"/>
    </xf>
    <xf numFmtId="165" fontId="23" fillId="0" borderId="6" xfId="1" applyNumberFormat="1" applyFont="1" applyBorder="1" applyAlignment="1">
      <alignment horizontal="right" vertical="top" wrapText="1"/>
    </xf>
    <xf numFmtId="165" fontId="19" fillId="0" borderId="6" xfId="1" applyNumberFormat="1" applyFont="1" applyBorder="1" applyAlignment="1">
      <alignment horizontal="right" vertical="top" wrapText="1"/>
    </xf>
    <xf numFmtId="165" fontId="19" fillId="0" borderId="6" xfId="1" applyNumberFormat="1" applyFont="1" applyFill="1" applyBorder="1" applyAlignment="1">
      <alignment horizontal="right" vertical="top" wrapText="1"/>
    </xf>
    <xf numFmtId="0" fontId="19" fillId="0" borderId="0" xfId="0" applyFont="1" applyAlignment="1">
      <alignment horizontal="right" vertical="top" wrapText="1"/>
    </xf>
    <xf numFmtId="165" fontId="19" fillId="0" borderId="0" xfId="1" applyNumberFormat="1" applyFont="1" applyAlignment="1">
      <alignment horizontal="right" vertical="top" wrapText="1"/>
    </xf>
    <xf numFmtId="165" fontId="23" fillId="0" borderId="11" xfId="1" applyNumberFormat="1" applyFont="1" applyFill="1" applyBorder="1" applyAlignment="1">
      <alignment horizontal="right" vertical="top" wrapText="1"/>
    </xf>
    <xf numFmtId="165" fontId="24" fillId="0" borderId="16" xfId="1" applyNumberFormat="1" applyFont="1" applyBorder="1" applyAlignment="1">
      <alignment horizontal="right" vertical="top" wrapText="1"/>
    </xf>
    <xf numFmtId="165" fontId="19" fillId="0" borderId="17" xfId="1" applyNumberFormat="1" applyFont="1" applyBorder="1" applyAlignment="1">
      <alignment horizontal="right" vertical="top" wrapText="1"/>
    </xf>
    <xf numFmtId="165" fontId="24" fillId="0" borderId="17" xfId="1" applyNumberFormat="1" applyFont="1" applyFill="1" applyBorder="1" applyAlignment="1">
      <alignment horizontal="right" vertical="top" wrapText="1"/>
    </xf>
    <xf numFmtId="165" fontId="24" fillId="0" borderId="15" xfId="1" applyNumberFormat="1" applyFont="1" applyBorder="1" applyAlignment="1">
      <alignment horizontal="right" vertical="top" wrapText="1"/>
    </xf>
    <xf numFmtId="165" fontId="26" fillId="0" borderId="11" xfId="1" applyNumberFormat="1" applyFont="1" applyFill="1" applyBorder="1" applyAlignment="1">
      <alignment horizontal="right" vertical="top" wrapText="1"/>
    </xf>
    <xf numFmtId="165" fontId="19" fillId="0" borderId="11" xfId="1" applyNumberFormat="1" applyFont="1" applyFill="1" applyBorder="1" applyAlignment="1">
      <alignment horizontal="right" vertical="top" wrapText="1"/>
    </xf>
    <xf numFmtId="0" fontId="10" fillId="0" borderId="10" xfId="0" applyFont="1" applyBorder="1" applyAlignment="1">
      <alignment horizontal="left" vertical="top" wrapText="1"/>
    </xf>
    <xf numFmtId="165" fontId="23" fillId="0" borderId="11" xfId="1" applyNumberFormat="1" applyFont="1" applyBorder="1" applyAlignment="1">
      <alignment horizontal="right" vertical="top" wrapText="1"/>
    </xf>
    <xf numFmtId="0" fontId="10" fillId="0" borderId="18" xfId="0" applyFont="1" applyBorder="1" applyAlignment="1">
      <alignment horizontal="left" vertical="top" wrapText="1"/>
    </xf>
    <xf numFmtId="165" fontId="24" fillId="0" borderId="18" xfId="1" applyNumberFormat="1" applyFont="1" applyBorder="1" applyAlignment="1">
      <alignment horizontal="right" vertical="top" wrapText="1"/>
    </xf>
    <xf numFmtId="165" fontId="23" fillId="0" borderId="19" xfId="1" applyNumberFormat="1" applyFont="1" applyBorder="1" applyAlignment="1">
      <alignment horizontal="right" vertical="top" wrapText="1"/>
    </xf>
    <xf numFmtId="9" fontId="23" fillId="0" borderId="7" xfId="0" applyNumberFormat="1" applyFont="1" applyBorder="1" applyAlignment="1">
      <alignment vertical="top" wrapText="1"/>
    </xf>
    <xf numFmtId="0" fontId="27" fillId="0" borderId="10" xfId="0" applyFont="1" applyBorder="1" applyAlignment="1">
      <alignment horizontal="left" vertical="top" wrapText="1"/>
    </xf>
    <xf numFmtId="0" fontId="23" fillId="0" borderId="10" xfId="0" applyFont="1" applyBorder="1" applyAlignment="1">
      <alignment vertical="top" wrapText="1"/>
    </xf>
    <xf numFmtId="0" fontId="22" fillId="0" borderId="0" xfId="0" applyFont="1" applyAlignment="1">
      <alignment horizontal="left"/>
    </xf>
    <xf numFmtId="165" fontId="0" fillId="0" borderId="0" xfId="1" applyNumberFormat="1" applyFont="1"/>
    <xf numFmtId="165" fontId="0" fillId="0" borderId="0" xfId="1" applyNumberFormat="1" applyFont="1" applyFill="1"/>
    <xf numFmtId="0" fontId="38" fillId="0" borderId="7" xfId="0" applyFont="1" applyBorder="1" applyAlignment="1">
      <alignment horizontal="left" vertical="top" wrapText="1"/>
    </xf>
    <xf numFmtId="165" fontId="19" fillId="0" borderId="7" xfId="1" applyNumberFormat="1" applyFont="1" applyBorder="1" applyAlignment="1">
      <alignment vertical="top" wrapText="1"/>
    </xf>
    <xf numFmtId="165" fontId="19" fillId="0" borderId="7" xfId="1" applyNumberFormat="1" applyFont="1" applyFill="1" applyBorder="1" applyAlignment="1">
      <alignment vertical="top" wrapText="1"/>
    </xf>
    <xf numFmtId="165" fontId="21" fillId="0" borderId="7" xfId="1" applyNumberFormat="1" applyFont="1" applyBorder="1" applyAlignment="1">
      <alignment vertical="top" wrapText="1"/>
    </xf>
    <xf numFmtId="165" fontId="28" fillId="0" borderId="8" xfId="1" applyNumberFormat="1" applyFont="1" applyFill="1" applyBorder="1" applyAlignment="1">
      <alignment vertical="top" wrapText="1"/>
    </xf>
    <xf numFmtId="165" fontId="24" fillId="0" borderId="11" xfId="1" applyNumberFormat="1" applyFont="1" applyBorder="1" applyAlignment="1">
      <alignment vertical="top" wrapText="1"/>
    </xf>
    <xf numFmtId="165" fontId="29" fillId="0" borderId="11" xfId="1" applyNumberFormat="1" applyFont="1" applyBorder="1" applyAlignment="1">
      <alignment horizontal="right" vertical="top" wrapText="1"/>
    </xf>
    <xf numFmtId="165" fontId="24" fillId="0" borderId="11" xfId="1" applyNumberFormat="1" applyFont="1" applyFill="1" applyBorder="1" applyAlignment="1">
      <alignment vertical="top" wrapText="1"/>
    </xf>
    <xf numFmtId="165" fontId="30" fillId="0" borderId="11" xfId="1" applyNumberFormat="1" applyFont="1" applyBorder="1" applyAlignment="1">
      <alignment horizontal="right" vertical="top" wrapText="1"/>
    </xf>
    <xf numFmtId="165" fontId="29" fillId="0" borderId="11" xfId="1" applyNumberFormat="1" applyFont="1" applyBorder="1" applyAlignment="1">
      <alignment vertical="top" wrapText="1"/>
    </xf>
    <xf numFmtId="165" fontId="30" fillId="0" borderId="11" xfId="1" applyNumberFormat="1" applyFont="1" applyFill="1" applyBorder="1" applyAlignment="1">
      <alignment horizontal="right" vertical="top" wrapText="1"/>
    </xf>
    <xf numFmtId="1" fontId="40" fillId="0" borderId="0" xfId="0" applyNumberFormat="1" applyFont="1"/>
    <xf numFmtId="2" fontId="41" fillId="0" borderId="2" xfId="0" applyNumberFormat="1" applyFont="1" applyBorder="1"/>
    <xf numFmtId="0" fontId="12" fillId="0" borderId="0" xfId="0" applyFont="1" applyAlignment="1">
      <alignment horizontal="center"/>
    </xf>
    <xf numFmtId="2" fontId="0" fillId="0" borderId="21" xfId="0" applyNumberFormat="1" applyBorder="1"/>
    <xf numFmtId="165" fontId="25" fillId="0" borderId="0" xfId="1" applyNumberFormat="1" applyFont="1" applyFill="1" applyBorder="1" applyAlignment="1">
      <alignment horizontal="right" vertical="top" wrapText="1"/>
    </xf>
    <xf numFmtId="0" fontId="34" fillId="0" borderId="0" xfId="0" applyFont="1"/>
    <xf numFmtId="0" fontId="16" fillId="0" borderId="0" xfId="0" applyFont="1" applyAlignment="1">
      <alignment horizontal="left"/>
    </xf>
    <xf numFmtId="0" fontId="35" fillId="0" borderId="0" xfId="0" applyFont="1"/>
    <xf numFmtId="2" fontId="17" fillId="0" borderId="2" xfId="0" applyNumberFormat="1" applyFont="1" applyBorder="1"/>
    <xf numFmtId="0" fontId="13" fillId="0" borderId="21" xfId="0" applyFont="1" applyBorder="1"/>
    <xf numFmtId="16" fontId="0" fillId="0" borderId="0" xfId="0" applyNumberFormat="1"/>
    <xf numFmtId="0" fontId="0" fillId="0" borderId="22" xfId="0" applyBorder="1"/>
    <xf numFmtId="0" fontId="0" fillId="0" borderId="23" xfId="0" applyBorder="1"/>
    <xf numFmtId="2" fontId="0" fillId="0" borderId="22" xfId="0" applyNumberFormat="1" applyBorder="1"/>
    <xf numFmtId="0" fontId="0" fillId="0" borderId="24" xfId="0" applyBorder="1"/>
    <xf numFmtId="0" fontId="11" fillId="0" borderId="2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65" fontId="19" fillId="0" borderId="9" xfId="1" applyNumberFormat="1" applyFont="1" applyBorder="1" applyAlignment="1">
      <alignment horizontal="center" vertical="top" wrapText="1"/>
    </xf>
    <xf numFmtId="165" fontId="19" fillId="0" borderId="8" xfId="1" applyNumberFormat="1" applyFont="1" applyBorder="1" applyAlignment="1">
      <alignment horizontal="center" vertical="top" wrapText="1"/>
    </xf>
    <xf numFmtId="0" fontId="18" fillId="0" borderId="0" xfId="0" applyFont="1" applyAlignment="1">
      <alignment horizontal="center"/>
    </xf>
    <xf numFmtId="0" fontId="18" fillId="0" borderId="6" xfId="0" applyFont="1" applyBorder="1" applyAlignment="1">
      <alignment horizontal="center"/>
    </xf>
    <xf numFmtId="0" fontId="37" fillId="0" borderId="7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Q90"/>
  <sheetViews>
    <sheetView topLeftCell="A73" workbookViewId="0">
      <selection activeCell="L50" sqref="L50"/>
    </sheetView>
  </sheetViews>
  <sheetFormatPr defaultRowHeight="15" x14ac:dyDescent="0.25"/>
  <cols>
    <col min="1" max="1" width="5" customWidth="1"/>
    <col min="4" max="4" width="18" customWidth="1"/>
    <col min="5" max="5" width="21.140625" customWidth="1"/>
    <col min="6" max="6" width="5.140625" customWidth="1"/>
    <col min="7" max="7" width="10" bestFit="1" customWidth="1"/>
    <col min="9" max="9" width="12" customWidth="1"/>
    <col min="10" max="10" width="31.5703125" customWidth="1"/>
    <col min="12" max="13" width="24.85546875" customWidth="1"/>
    <col min="15" max="15" width="16.7109375" customWidth="1"/>
    <col min="16" max="16" width="14" customWidth="1"/>
    <col min="17" max="17" width="13.85546875" customWidth="1"/>
  </cols>
  <sheetData>
    <row r="3" spans="2:13" ht="15.75" x14ac:dyDescent="0.25">
      <c r="B3" s="1"/>
      <c r="C3" s="1"/>
      <c r="D3" s="1"/>
      <c r="E3" s="1"/>
      <c r="F3" s="1"/>
      <c r="G3" s="1"/>
      <c r="H3" s="1"/>
      <c r="I3" s="1"/>
      <c r="J3" s="1"/>
    </row>
    <row r="4" spans="2:13" ht="15.75" x14ac:dyDescent="0.25">
      <c r="B4" s="1"/>
      <c r="C4" s="1"/>
      <c r="D4" s="2" t="s">
        <v>0</v>
      </c>
      <c r="E4" s="3" t="s">
        <v>1</v>
      </c>
      <c r="F4" s="3"/>
      <c r="G4" s="3"/>
      <c r="H4" s="4"/>
      <c r="I4" s="1"/>
      <c r="J4" s="1"/>
    </row>
    <row r="5" spans="2:13" ht="15.75" x14ac:dyDescent="0.25">
      <c r="B5" s="1"/>
      <c r="C5" s="1"/>
      <c r="D5" s="1"/>
      <c r="E5" s="1"/>
      <c r="F5" s="1"/>
      <c r="G5" s="1"/>
      <c r="H5" s="1"/>
      <c r="I5" s="1"/>
      <c r="J5" s="1"/>
    </row>
    <row r="6" spans="2:13" ht="15.75" x14ac:dyDescent="0.25">
      <c r="B6" s="4" t="s">
        <v>427</v>
      </c>
      <c r="C6" s="4"/>
      <c r="D6" s="4"/>
      <c r="E6" s="4"/>
      <c r="F6" s="4"/>
      <c r="G6" s="4"/>
      <c r="H6" s="4"/>
      <c r="I6" s="4"/>
      <c r="J6" s="1"/>
    </row>
    <row r="7" spans="2:13" ht="15.75" x14ac:dyDescent="0.25">
      <c r="B7" s="1"/>
      <c r="C7" s="1"/>
      <c r="D7" s="1"/>
      <c r="E7" s="1"/>
      <c r="F7" s="1"/>
      <c r="G7" s="1"/>
      <c r="H7" s="1"/>
      <c r="I7" s="1"/>
      <c r="J7" s="1"/>
    </row>
    <row r="8" spans="2:13" ht="15.75" x14ac:dyDescent="0.25">
      <c r="B8" s="4" t="s">
        <v>2</v>
      </c>
      <c r="C8" s="4"/>
      <c r="D8" s="4"/>
      <c r="E8" s="5" t="s">
        <v>247</v>
      </c>
      <c r="F8" s="4"/>
      <c r="G8" s="4" t="s">
        <v>2</v>
      </c>
      <c r="H8" s="4"/>
      <c r="I8" s="4"/>
      <c r="J8" s="5" t="s">
        <v>247</v>
      </c>
    </row>
    <row r="9" spans="2:13" ht="15.75" x14ac:dyDescent="0.25">
      <c r="B9" s="1"/>
      <c r="C9" s="1"/>
      <c r="D9" s="1"/>
      <c r="E9" s="1"/>
      <c r="F9" s="1"/>
      <c r="G9" s="6"/>
      <c r="H9" s="6"/>
      <c r="I9" s="6"/>
      <c r="J9" s="1"/>
    </row>
    <row r="10" spans="2:13" ht="15.75" x14ac:dyDescent="0.25">
      <c r="B10" s="6"/>
      <c r="C10" s="6"/>
      <c r="D10" s="6"/>
      <c r="E10" s="1"/>
      <c r="F10" s="1"/>
      <c r="G10" s="6"/>
      <c r="H10" s="6"/>
      <c r="I10" s="6"/>
      <c r="J10" s="1"/>
    </row>
    <row r="11" spans="2:13" ht="15.75" x14ac:dyDescent="0.25">
      <c r="B11" s="7" t="s">
        <v>3</v>
      </c>
      <c r="C11" s="6"/>
      <c r="D11" s="6"/>
      <c r="E11" s="8">
        <v>8991422.6899999995</v>
      </c>
      <c r="F11" s="9"/>
      <c r="G11" s="7" t="s">
        <v>4</v>
      </c>
      <c r="H11" s="6"/>
      <c r="I11" s="6"/>
      <c r="J11" s="9">
        <f>Sheet3!D25</f>
        <v>252623821</v>
      </c>
      <c r="L11" s="8"/>
    </row>
    <row r="12" spans="2:13" ht="15.75" x14ac:dyDescent="0.25">
      <c r="B12" s="7" t="s">
        <v>5</v>
      </c>
      <c r="C12" s="6"/>
      <c r="D12" s="7"/>
      <c r="E12" s="9">
        <f>Sheet3!C45</f>
        <v>68782300.810000002</v>
      </c>
      <c r="F12" s="9"/>
      <c r="G12" s="7" t="s">
        <v>6</v>
      </c>
      <c r="H12" s="6"/>
      <c r="I12" s="6"/>
      <c r="J12" s="9">
        <f>Sheet3!D35</f>
        <v>2461006.44</v>
      </c>
      <c r="M12" s="9"/>
    </row>
    <row r="13" spans="2:13" ht="15.75" x14ac:dyDescent="0.25">
      <c r="B13" s="7" t="s">
        <v>7</v>
      </c>
      <c r="C13" s="6"/>
      <c r="D13" s="6"/>
      <c r="E13" s="9">
        <f>Sheet3!C68</f>
        <v>122831862.11</v>
      </c>
      <c r="F13" s="9"/>
      <c r="G13" s="7" t="s">
        <v>8</v>
      </c>
      <c r="H13" s="6"/>
      <c r="I13" s="6"/>
      <c r="J13" s="8">
        <v>8374243</v>
      </c>
      <c r="M13" s="9"/>
    </row>
    <row r="14" spans="2:13" ht="15.75" x14ac:dyDescent="0.25">
      <c r="B14" s="7" t="s">
        <v>9</v>
      </c>
      <c r="C14" s="6"/>
      <c r="D14" s="6"/>
      <c r="E14" s="9">
        <f>Sheet3!C82</f>
        <v>11474717.220000001</v>
      </c>
      <c r="F14" s="9"/>
      <c r="G14" s="7"/>
      <c r="H14" s="6"/>
      <c r="I14" s="6"/>
      <c r="J14" s="8"/>
      <c r="M14" s="9"/>
    </row>
    <row r="15" spans="2:13" ht="15.75" x14ac:dyDescent="0.25">
      <c r="B15" s="7" t="s">
        <v>10</v>
      </c>
      <c r="C15" s="6"/>
      <c r="D15" s="6"/>
      <c r="E15" s="9">
        <f>Sheet3!C100</f>
        <v>5034927.42</v>
      </c>
      <c r="F15" s="9"/>
      <c r="G15" s="7"/>
      <c r="H15" s="6"/>
      <c r="I15" s="6"/>
      <c r="J15" s="1"/>
      <c r="L15" s="26"/>
      <c r="M15" s="9"/>
    </row>
    <row r="16" spans="2:13" ht="15.75" x14ac:dyDescent="0.25">
      <c r="B16" s="7" t="s">
        <v>12</v>
      </c>
      <c r="C16" s="6"/>
      <c r="D16" s="6"/>
      <c r="E16" s="9">
        <f>Sheet3!C113</f>
        <v>3333213.3000000003</v>
      </c>
      <c r="F16" s="9"/>
      <c r="G16" s="7"/>
      <c r="H16" s="6"/>
      <c r="I16" s="6"/>
      <c r="J16" s="8"/>
      <c r="M16" s="9"/>
    </row>
    <row r="17" spans="2:17" ht="15.75" x14ac:dyDescent="0.25">
      <c r="B17" s="7" t="s">
        <v>13</v>
      </c>
      <c r="C17" s="6"/>
      <c r="D17" s="6"/>
      <c r="E17" s="9">
        <f>Sheet3!C126</f>
        <v>5059515</v>
      </c>
      <c r="F17" s="9"/>
      <c r="G17" s="7"/>
      <c r="H17" s="6"/>
      <c r="I17" s="6"/>
      <c r="J17" s="1"/>
      <c r="M17" s="9"/>
    </row>
    <row r="18" spans="2:17" ht="15.75" x14ac:dyDescent="0.25">
      <c r="B18" s="7" t="s">
        <v>14</v>
      </c>
      <c r="C18" s="6"/>
      <c r="D18" s="6"/>
      <c r="E18" s="9">
        <f>Sheet3!C137</f>
        <v>1588046.06</v>
      </c>
      <c r="F18" s="9"/>
      <c r="G18" s="7"/>
      <c r="H18" s="6"/>
      <c r="I18" s="6"/>
      <c r="J18" s="1"/>
      <c r="M18" s="9"/>
    </row>
    <row r="19" spans="2:17" ht="15.75" x14ac:dyDescent="0.25">
      <c r="B19" s="7" t="s">
        <v>15</v>
      </c>
      <c r="C19" s="6"/>
      <c r="D19" s="6"/>
      <c r="E19" s="9">
        <f>Sheet3!C145</f>
        <v>58794.69</v>
      </c>
      <c r="F19" s="9"/>
      <c r="G19" s="7"/>
      <c r="H19" s="6"/>
      <c r="I19" s="6"/>
      <c r="J19" s="1"/>
      <c r="L19" s="26"/>
      <c r="M19" s="9"/>
    </row>
    <row r="20" spans="2:17" ht="15.75" x14ac:dyDescent="0.25">
      <c r="B20" s="7" t="s">
        <v>16</v>
      </c>
      <c r="C20" s="6"/>
      <c r="D20" s="6"/>
      <c r="E20" s="9">
        <f>Sheet3!C156</f>
        <v>5505841</v>
      </c>
      <c r="F20" s="9"/>
      <c r="G20" s="7"/>
      <c r="H20" s="6"/>
      <c r="I20" s="6"/>
      <c r="J20" s="1"/>
      <c r="M20" s="9"/>
    </row>
    <row r="21" spans="2:17" ht="15.75" x14ac:dyDescent="0.25">
      <c r="B21" s="7" t="s">
        <v>17</v>
      </c>
      <c r="C21" s="6"/>
      <c r="D21" s="6"/>
      <c r="E21" s="9">
        <f>Sheet3!C159</f>
        <v>1776038</v>
      </c>
      <c r="F21" s="9"/>
      <c r="G21" s="7"/>
      <c r="H21" s="6"/>
      <c r="I21" s="6"/>
      <c r="J21" s="1"/>
      <c r="M21" s="9"/>
    </row>
    <row r="22" spans="2:17" ht="15.75" x14ac:dyDescent="0.25">
      <c r="B22" s="7" t="s">
        <v>320</v>
      </c>
      <c r="C22" s="6"/>
      <c r="D22" s="6"/>
      <c r="E22" s="9">
        <f>Sheet3!C162</f>
        <v>2559999</v>
      </c>
      <c r="F22" s="9"/>
      <c r="G22" s="7"/>
      <c r="H22" s="6"/>
      <c r="I22" s="6"/>
      <c r="J22" s="1"/>
      <c r="M22" s="9"/>
    </row>
    <row r="23" spans="2:17" ht="15.75" x14ac:dyDescent="0.25">
      <c r="B23" s="7" t="s">
        <v>18</v>
      </c>
      <c r="C23" s="6"/>
      <c r="D23" s="6"/>
      <c r="E23" s="9">
        <f>Sheet3!C165</f>
        <v>1115733</v>
      </c>
      <c r="F23" s="9"/>
      <c r="G23" s="7"/>
      <c r="H23" s="6"/>
      <c r="I23" s="6"/>
      <c r="J23" s="1"/>
      <c r="M23" s="9"/>
      <c r="Q23" s="26"/>
    </row>
    <row r="24" spans="2:17" ht="15.75" x14ac:dyDescent="0.25">
      <c r="B24" s="7" t="s">
        <v>19</v>
      </c>
      <c r="C24" s="6"/>
      <c r="D24" s="6"/>
      <c r="E24" s="9">
        <f>Sheet3!C168</f>
        <v>3617099.2</v>
      </c>
      <c r="F24" s="9"/>
      <c r="G24" s="7"/>
      <c r="H24" s="6"/>
      <c r="I24" s="6"/>
      <c r="J24" s="1"/>
      <c r="L24" s="26"/>
      <c r="M24" s="9"/>
    </row>
    <row r="25" spans="2:17" ht="15.75" x14ac:dyDescent="0.25">
      <c r="B25" s="7" t="s">
        <v>20</v>
      </c>
      <c r="C25" s="6"/>
      <c r="D25" s="6"/>
      <c r="E25" s="9">
        <f>Sheet3!C171</f>
        <v>1917862</v>
      </c>
      <c r="F25" s="9"/>
      <c r="G25" s="7"/>
      <c r="H25" s="6"/>
      <c r="I25" s="6"/>
      <c r="J25" s="1"/>
      <c r="M25" s="9"/>
      <c r="Q25" s="26"/>
    </row>
    <row r="26" spans="2:17" ht="15.75" x14ac:dyDescent="0.25">
      <c r="B26" s="7" t="s">
        <v>21</v>
      </c>
      <c r="C26" s="6"/>
      <c r="D26" s="6"/>
      <c r="E26" s="9">
        <f>Sheet3!C153</f>
        <v>368732</v>
      </c>
      <c r="F26" s="9"/>
      <c r="G26" s="6"/>
      <c r="H26" s="6"/>
      <c r="I26" s="6"/>
      <c r="J26" s="1"/>
      <c r="L26" s="26"/>
      <c r="M26" s="9"/>
      <c r="O26" s="26"/>
    </row>
    <row r="27" spans="2:17" ht="15.75" x14ac:dyDescent="0.25">
      <c r="B27" s="7" t="s">
        <v>22</v>
      </c>
      <c r="C27" s="6"/>
      <c r="D27" s="6"/>
      <c r="E27" s="9">
        <f>Sheet3!C174</f>
        <v>9056366</v>
      </c>
      <c r="F27" s="9"/>
      <c r="G27" s="6"/>
      <c r="H27" s="6"/>
      <c r="I27" s="6"/>
      <c r="J27" s="9"/>
      <c r="L27" s="26"/>
      <c r="M27" s="9"/>
      <c r="O27" s="26"/>
    </row>
    <row r="28" spans="2:17" ht="15.75" x14ac:dyDescent="0.25">
      <c r="B28" s="7" t="s">
        <v>283</v>
      </c>
      <c r="C28" s="6"/>
      <c r="D28" s="6"/>
      <c r="E28" s="9"/>
      <c r="F28" s="9"/>
      <c r="G28" s="6"/>
      <c r="H28" s="6"/>
      <c r="I28" s="6"/>
      <c r="J28" s="1"/>
      <c r="M28" s="9"/>
      <c r="P28" s="9"/>
      <c r="Q28" s="9"/>
    </row>
    <row r="29" spans="2:17" ht="15.75" x14ac:dyDescent="0.25">
      <c r="B29" s="7" t="s">
        <v>284</v>
      </c>
      <c r="C29" s="6"/>
      <c r="D29" s="6"/>
      <c r="E29" s="9">
        <v>10386600.939999999</v>
      </c>
      <c r="F29" s="9"/>
      <c r="G29" s="6"/>
      <c r="H29" s="6"/>
      <c r="I29" s="6"/>
      <c r="J29" s="1"/>
      <c r="L29" s="26"/>
      <c r="M29" s="26"/>
      <c r="O29" s="26"/>
    </row>
    <row r="30" spans="2:17" ht="15.75" x14ac:dyDescent="0.25">
      <c r="B30" s="7"/>
      <c r="C30" s="6"/>
      <c r="D30" s="6"/>
      <c r="E30" s="10"/>
      <c r="F30" s="9"/>
      <c r="G30" s="6"/>
      <c r="H30" s="6"/>
      <c r="I30" s="6"/>
      <c r="J30" s="1"/>
    </row>
    <row r="31" spans="2:17" ht="16.5" thickBot="1" x14ac:dyDescent="0.3">
      <c r="B31" s="7" t="s">
        <v>23</v>
      </c>
      <c r="C31" s="6"/>
      <c r="D31" s="6"/>
      <c r="E31" s="12">
        <f>SUM(E11:E30)</f>
        <v>263459070.44</v>
      </c>
      <c r="F31" s="9"/>
      <c r="G31" s="6" t="s">
        <v>23</v>
      </c>
      <c r="H31" s="6"/>
      <c r="I31" s="6"/>
      <c r="J31" s="12">
        <f>SUM(J11:J30)</f>
        <v>263459070.44</v>
      </c>
      <c r="L31" s="26"/>
      <c r="P31" s="26"/>
    </row>
    <row r="32" spans="2:17" ht="16.5" thickTop="1" x14ac:dyDescent="0.25">
      <c r="B32" s="7"/>
      <c r="C32" s="6"/>
      <c r="D32" s="6"/>
      <c r="E32" s="9"/>
      <c r="F32" s="9"/>
      <c r="G32" s="6"/>
      <c r="H32" s="6"/>
      <c r="I32" s="6"/>
      <c r="J32" s="9"/>
      <c r="L32" s="26"/>
      <c r="P32" s="26"/>
    </row>
    <row r="33" spans="2:17" ht="15.75" x14ac:dyDescent="0.25">
      <c r="B33" s="7"/>
      <c r="C33" s="6"/>
      <c r="D33" s="6"/>
      <c r="E33" s="9">
        <v>249223269.56999999</v>
      </c>
      <c r="F33" s="9"/>
      <c r="G33" s="6"/>
      <c r="H33" s="6"/>
      <c r="I33" s="6"/>
      <c r="J33" s="9"/>
      <c r="L33" s="26"/>
      <c r="P33" s="26"/>
    </row>
    <row r="34" spans="2:17" ht="15.75" x14ac:dyDescent="0.25">
      <c r="B34" s="7"/>
      <c r="C34" s="6"/>
      <c r="D34" s="6"/>
      <c r="E34" s="9">
        <f>E31-E33</f>
        <v>14235800.870000005</v>
      </c>
      <c r="F34" s="9"/>
      <c r="G34" s="6"/>
      <c r="H34" s="6"/>
      <c r="I34" s="6"/>
      <c r="J34" s="9"/>
      <c r="L34" s="26"/>
      <c r="P34" s="26"/>
    </row>
    <row r="35" spans="2:17" ht="15.75" x14ac:dyDescent="0.25">
      <c r="B35" s="7"/>
      <c r="C35" s="6"/>
      <c r="D35" s="6"/>
      <c r="E35" s="9"/>
      <c r="F35" s="9"/>
      <c r="G35" s="6"/>
      <c r="H35" s="6"/>
      <c r="I35" s="6"/>
      <c r="J35" s="9"/>
      <c r="L35" s="26"/>
      <c r="P35" s="26"/>
    </row>
    <row r="36" spans="2:17" ht="15.75" x14ac:dyDescent="0.25">
      <c r="B36" s="1"/>
      <c r="C36" s="1"/>
      <c r="D36" s="2" t="s">
        <v>0</v>
      </c>
      <c r="E36" s="3" t="s">
        <v>1</v>
      </c>
      <c r="F36" s="3"/>
      <c r="G36" s="3"/>
      <c r="H36" s="4"/>
      <c r="I36" s="1"/>
      <c r="J36" s="1"/>
      <c r="L36" s="26"/>
      <c r="P36" s="26"/>
    </row>
    <row r="37" spans="2:17" ht="15.75" x14ac:dyDescent="0.25">
      <c r="B37" s="1"/>
      <c r="C37" s="1"/>
      <c r="D37" s="1"/>
      <c r="E37" s="1"/>
      <c r="F37" s="1"/>
      <c r="G37" s="1"/>
      <c r="H37" s="1"/>
      <c r="I37" s="1"/>
      <c r="J37" s="1"/>
      <c r="L37" s="26"/>
      <c r="P37" s="26"/>
    </row>
    <row r="38" spans="2:17" ht="15.75" x14ac:dyDescent="0.25">
      <c r="B38" s="4" t="s">
        <v>426</v>
      </c>
      <c r="C38" s="4"/>
      <c r="D38" s="4"/>
      <c r="E38" s="4"/>
      <c r="F38" s="4"/>
      <c r="G38" s="4"/>
      <c r="H38" s="4"/>
      <c r="I38" s="4"/>
      <c r="J38" s="1"/>
      <c r="L38" s="26"/>
      <c r="P38" s="26"/>
    </row>
    <row r="39" spans="2:17" ht="15.75" x14ac:dyDescent="0.25">
      <c r="B39" s="7"/>
      <c r="C39" s="6"/>
      <c r="D39" s="6"/>
      <c r="E39" s="9"/>
      <c r="F39" s="9"/>
      <c r="G39" s="6"/>
      <c r="H39" s="6"/>
      <c r="I39" s="6"/>
      <c r="J39" s="9"/>
      <c r="L39" s="26"/>
      <c r="P39" s="26"/>
    </row>
    <row r="40" spans="2:17" ht="15.75" x14ac:dyDescent="0.25">
      <c r="B40" s="7"/>
      <c r="C40" s="6"/>
      <c r="D40" s="6"/>
      <c r="E40" s="9"/>
      <c r="F40" s="9"/>
      <c r="G40" s="6"/>
      <c r="H40" s="6"/>
      <c r="I40" s="6"/>
      <c r="J40" s="9"/>
      <c r="L40" s="26"/>
      <c r="P40" s="26"/>
    </row>
    <row r="41" spans="2:17" ht="15.75" x14ac:dyDescent="0.25">
      <c r="B41" s="7" t="s">
        <v>171</v>
      </c>
      <c r="C41" s="6"/>
      <c r="D41" s="6"/>
      <c r="E41" s="9">
        <v>16320000</v>
      </c>
      <c r="F41" s="9"/>
      <c r="G41" s="7" t="s">
        <v>285</v>
      </c>
      <c r="H41" s="6"/>
      <c r="I41" s="6"/>
      <c r="J41" s="9">
        <f>E29</f>
        <v>10386600.939999999</v>
      </c>
      <c r="L41" s="26"/>
      <c r="P41" s="26"/>
    </row>
    <row r="42" spans="2:17" ht="15.75" x14ac:dyDescent="0.25">
      <c r="B42" s="7"/>
      <c r="C42" s="6"/>
      <c r="D42" s="6"/>
      <c r="E42" s="9"/>
      <c r="F42" s="9"/>
      <c r="G42" s="7" t="s">
        <v>287</v>
      </c>
      <c r="H42" s="6"/>
      <c r="I42" s="6"/>
      <c r="J42" s="9"/>
      <c r="L42" s="26"/>
      <c r="P42" s="26"/>
    </row>
    <row r="43" spans="2:17" ht="15.75" x14ac:dyDescent="0.25">
      <c r="B43" s="7"/>
      <c r="C43" s="6"/>
      <c r="D43" s="6"/>
      <c r="E43" s="9"/>
      <c r="F43" s="9"/>
      <c r="G43" s="7"/>
      <c r="H43" s="6"/>
      <c r="I43" s="6"/>
      <c r="J43" s="9"/>
      <c r="L43" s="26"/>
      <c r="P43" s="26"/>
    </row>
    <row r="44" spans="2:17" ht="15.75" x14ac:dyDescent="0.25">
      <c r="B44" s="7" t="s">
        <v>309</v>
      </c>
      <c r="C44" s="6"/>
      <c r="D44" s="6"/>
      <c r="E44" s="9">
        <v>0</v>
      </c>
      <c r="F44" s="9"/>
      <c r="G44" s="7" t="s">
        <v>431</v>
      </c>
      <c r="H44" s="6"/>
      <c r="I44" s="6"/>
      <c r="J44" s="9">
        <v>5933399.0599999996</v>
      </c>
      <c r="L44" s="26"/>
      <c r="P44" s="26"/>
    </row>
    <row r="45" spans="2:17" ht="15.75" x14ac:dyDescent="0.25">
      <c r="B45" s="7" t="s">
        <v>286</v>
      </c>
      <c r="C45" s="6"/>
      <c r="D45" s="6"/>
      <c r="E45" s="9"/>
      <c r="F45" s="9"/>
      <c r="G45" s="7" t="s">
        <v>286</v>
      </c>
      <c r="H45" s="6"/>
      <c r="I45" s="6"/>
      <c r="J45" s="9"/>
      <c r="L45" s="26"/>
      <c r="P45" s="26"/>
      <c r="Q45" s="26"/>
    </row>
    <row r="46" spans="2:17" ht="15.75" x14ac:dyDescent="0.25">
      <c r="B46" s="7"/>
      <c r="C46" s="6"/>
      <c r="D46" s="6"/>
      <c r="E46" s="9"/>
      <c r="F46" s="9"/>
      <c r="G46" s="7"/>
      <c r="H46" s="6"/>
      <c r="I46" s="6"/>
      <c r="J46" s="9"/>
      <c r="L46" s="26"/>
      <c r="P46" s="26"/>
    </row>
    <row r="47" spans="2:17" ht="15.75" x14ac:dyDescent="0.25">
      <c r="B47" s="7"/>
      <c r="C47" s="6"/>
      <c r="D47" s="6"/>
      <c r="E47" s="9"/>
      <c r="F47" s="9"/>
      <c r="G47" s="6"/>
      <c r="H47" s="6"/>
      <c r="I47" s="6"/>
      <c r="J47" s="9"/>
      <c r="L47" s="26"/>
      <c r="P47" s="26"/>
    </row>
    <row r="48" spans="2:17" ht="15.75" x14ac:dyDescent="0.25">
      <c r="B48" s="7"/>
      <c r="C48" s="6"/>
      <c r="D48" s="6"/>
      <c r="E48" s="9"/>
      <c r="F48" s="9"/>
      <c r="G48" s="6"/>
      <c r="H48" s="6"/>
      <c r="I48" s="6"/>
      <c r="J48" s="9"/>
      <c r="L48" s="26"/>
      <c r="P48" s="26"/>
    </row>
    <row r="49" spans="2:16" ht="15.75" x14ac:dyDescent="0.25">
      <c r="B49" s="7"/>
      <c r="C49" s="6"/>
      <c r="D49" s="6"/>
      <c r="E49" s="9"/>
      <c r="F49" s="9"/>
      <c r="G49" s="6"/>
      <c r="H49" s="6"/>
      <c r="I49" s="6"/>
      <c r="J49" s="9"/>
      <c r="L49" s="26"/>
      <c r="P49" s="26"/>
    </row>
    <row r="50" spans="2:16" ht="16.5" thickBot="1" x14ac:dyDescent="0.3">
      <c r="B50" s="7" t="s">
        <v>23</v>
      </c>
      <c r="C50" s="6"/>
      <c r="D50" s="6"/>
      <c r="E50" s="12">
        <f>SUM(E41:E49)</f>
        <v>16320000</v>
      </c>
      <c r="F50" s="9"/>
      <c r="G50" s="6" t="s">
        <v>23</v>
      </c>
      <c r="H50" s="6"/>
      <c r="I50" s="6"/>
      <c r="J50" s="12">
        <f>SUM(J41:J49)</f>
        <v>16320000</v>
      </c>
      <c r="L50" s="26"/>
      <c r="P50" s="9"/>
    </row>
    <row r="51" spans="2:16" ht="16.5" thickTop="1" x14ac:dyDescent="0.25">
      <c r="B51" s="7"/>
      <c r="C51" s="6"/>
      <c r="D51" s="6"/>
      <c r="E51" s="9"/>
      <c r="F51" s="9"/>
      <c r="G51" s="6"/>
      <c r="H51" s="6"/>
      <c r="I51" s="6"/>
      <c r="J51" s="9"/>
      <c r="L51" s="26"/>
      <c r="P51" s="26"/>
    </row>
    <row r="52" spans="2:16" ht="15.75" x14ac:dyDescent="0.25">
      <c r="B52" s="7"/>
      <c r="C52" s="6"/>
      <c r="D52" s="6"/>
      <c r="E52" s="9"/>
      <c r="F52" s="9"/>
      <c r="G52" s="6"/>
      <c r="H52" s="6"/>
      <c r="I52" s="6"/>
      <c r="J52" s="9"/>
      <c r="L52" s="26"/>
      <c r="P52" s="26"/>
    </row>
    <row r="53" spans="2:16" ht="15.75" x14ac:dyDescent="0.25">
      <c r="B53" s="7"/>
      <c r="C53" s="6"/>
      <c r="D53" s="6"/>
      <c r="E53" s="9"/>
      <c r="F53" s="9"/>
      <c r="G53" s="6"/>
      <c r="H53" s="6"/>
      <c r="I53" s="6"/>
      <c r="J53" s="9"/>
      <c r="L53" s="26"/>
      <c r="P53" s="26"/>
    </row>
    <row r="54" spans="2:16" ht="15.75" x14ac:dyDescent="0.25">
      <c r="B54" s="7"/>
      <c r="C54" s="6"/>
      <c r="D54" s="6"/>
      <c r="E54" s="9"/>
      <c r="F54" s="9"/>
      <c r="G54" s="6"/>
      <c r="H54" s="6"/>
      <c r="I54" s="6"/>
      <c r="J54" s="9"/>
      <c r="L54" s="26"/>
      <c r="P54" s="26"/>
    </row>
    <row r="55" spans="2:16" ht="15.75" x14ac:dyDescent="0.25">
      <c r="B55" s="7"/>
      <c r="C55" s="6"/>
      <c r="D55" s="6"/>
      <c r="E55" s="9"/>
      <c r="F55" s="9"/>
      <c r="G55" s="6"/>
      <c r="H55" s="6"/>
      <c r="I55" s="6"/>
      <c r="J55" s="9"/>
      <c r="L55" s="26"/>
      <c r="P55" s="26"/>
    </row>
    <row r="56" spans="2:16" ht="15.75" x14ac:dyDescent="0.25">
      <c r="B56" s="7"/>
      <c r="C56" s="6"/>
      <c r="D56" s="6"/>
      <c r="E56" s="9"/>
      <c r="F56" s="9"/>
      <c r="G56" s="6"/>
      <c r="H56" s="6"/>
      <c r="I56" s="6"/>
      <c r="J56" s="9"/>
      <c r="L56" s="26"/>
      <c r="P56" s="26"/>
    </row>
    <row r="57" spans="2:16" ht="15.75" x14ac:dyDescent="0.25">
      <c r="B57" s="7"/>
      <c r="C57" s="6"/>
      <c r="D57" s="6"/>
      <c r="E57" s="9"/>
      <c r="F57" s="9"/>
      <c r="G57" s="6"/>
      <c r="H57" s="6"/>
      <c r="I57" s="6"/>
      <c r="J57" s="9"/>
      <c r="L57" s="26"/>
      <c r="P57" s="26"/>
    </row>
    <row r="58" spans="2:16" ht="15.75" x14ac:dyDescent="0.25">
      <c r="B58" s="7"/>
      <c r="C58" s="6"/>
      <c r="D58" s="6"/>
      <c r="E58" s="9"/>
      <c r="F58" s="9"/>
      <c r="G58" s="6"/>
      <c r="H58" s="6"/>
      <c r="I58" s="6"/>
      <c r="J58" s="9"/>
      <c r="L58" s="26"/>
      <c r="P58" s="26"/>
    </row>
    <row r="59" spans="2:16" ht="15.75" x14ac:dyDescent="0.25">
      <c r="B59" s="6"/>
      <c r="C59" s="6"/>
      <c r="D59" s="6"/>
      <c r="E59" s="1"/>
      <c r="F59" s="1"/>
      <c r="G59" s="6"/>
      <c r="H59" s="6"/>
      <c r="I59" s="6"/>
      <c r="J59" s="1"/>
    </row>
    <row r="60" spans="2:16" ht="15.75" x14ac:dyDescent="0.25">
      <c r="B60" s="6"/>
      <c r="C60" s="6"/>
      <c r="D60" s="6"/>
      <c r="E60" s="1"/>
      <c r="F60" s="1"/>
      <c r="G60" s="6"/>
      <c r="H60" s="6"/>
      <c r="I60" s="6"/>
      <c r="J60" s="1"/>
    </row>
    <row r="61" spans="2:16" ht="15.75" x14ac:dyDescent="0.25">
      <c r="B61" s="6"/>
      <c r="C61" s="6"/>
      <c r="D61" s="6"/>
      <c r="E61" s="1"/>
      <c r="F61" s="1"/>
      <c r="G61" s="6"/>
      <c r="H61" s="6"/>
      <c r="I61" s="6"/>
      <c r="J61" s="1"/>
    </row>
    <row r="62" spans="2:16" ht="15.75" x14ac:dyDescent="0.25">
      <c r="B62" s="6"/>
      <c r="C62" s="6"/>
      <c r="D62" s="6"/>
      <c r="E62" s="1"/>
      <c r="F62" s="1"/>
      <c r="G62" s="13"/>
      <c r="H62" s="6"/>
      <c r="I62" s="6"/>
      <c r="J62" s="1"/>
    </row>
    <row r="63" spans="2:16" ht="15.75" x14ac:dyDescent="0.25">
      <c r="B63" s="6"/>
      <c r="C63" s="6"/>
      <c r="D63" s="6"/>
      <c r="E63" s="1"/>
      <c r="F63" s="1"/>
      <c r="G63" s="6"/>
      <c r="H63" s="6"/>
      <c r="I63" s="6"/>
      <c r="J63" s="1"/>
    </row>
    <row r="64" spans="2:16" ht="15.75" x14ac:dyDescent="0.25">
      <c r="B64" s="6"/>
      <c r="C64" s="6"/>
      <c r="D64" s="6"/>
      <c r="E64" s="3" t="s">
        <v>1</v>
      </c>
      <c r="F64" s="3"/>
      <c r="G64" s="14"/>
      <c r="H64" s="14"/>
      <c r="I64" s="6"/>
      <c r="J64" s="1"/>
    </row>
    <row r="65" spans="2:10" ht="15.75" x14ac:dyDescent="0.25">
      <c r="B65" s="6"/>
      <c r="C65" s="6"/>
      <c r="D65" s="6"/>
      <c r="E65" s="1"/>
      <c r="F65" s="1"/>
      <c r="G65" s="6"/>
      <c r="H65" s="6"/>
      <c r="I65" s="7"/>
      <c r="J65" s="1"/>
    </row>
    <row r="66" spans="2:10" ht="15.75" x14ac:dyDescent="0.25">
      <c r="B66" s="6"/>
      <c r="C66" s="6"/>
      <c r="D66" s="6"/>
      <c r="E66" s="4" t="s">
        <v>428</v>
      </c>
      <c r="F66" s="4"/>
      <c r="G66" s="14"/>
      <c r="H66" s="14"/>
      <c r="I66" s="6"/>
      <c r="J66" s="1"/>
    </row>
    <row r="67" spans="2:10" ht="15.75" x14ac:dyDescent="0.25">
      <c r="B67" s="6"/>
      <c r="C67" s="6"/>
      <c r="D67" s="6"/>
      <c r="E67" s="1"/>
      <c r="F67" s="1"/>
      <c r="G67" s="6"/>
      <c r="H67" s="6"/>
      <c r="I67" s="6"/>
      <c r="J67" s="1"/>
    </row>
    <row r="68" spans="2:10" ht="15.75" x14ac:dyDescent="0.25">
      <c r="B68" s="6"/>
      <c r="C68" s="6"/>
      <c r="D68" s="6"/>
      <c r="E68" s="1"/>
      <c r="F68" s="1"/>
      <c r="G68" s="6"/>
      <c r="H68" s="6"/>
      <c r="I68" s="6"/>
      <c r="J68" s="1"/>
    </row>
    <row r="69" spans="2:10" ht="15.75" x14ac:dyDescent="0.25">
      <c r="B69" s="14" t="s">
        <v>24</v>
      </c>
      <c r="C69" s="6"/>
      <c r="D69" s="6"/>
      <c r="E69" s="5" t="s">
        <v>247</v>
      </c>
      <c r="F69" s="15"/>
      <c r="G69" s="14" t="s">
        <v>25</v>
      </c>
      <c r="H69" s="6"/>
      <c r="I69" s="6"/>
      <c r="J69" s="5" t="s">
        <v>247</v>
      </c>
    </row>
    <row r="70" spans="2:10" ht="15.75" x14ac:dyDescent="0.25">
      <c r="B70" s="6"/>
      <c r="C70" s="6"/>
      <c r="D70" s="6"/>
      <c r="E70" s="1"/>
      <c r="F70" s="1"/>
      <c r="G70" s="7"/>
      <c r="H70" s="7"/>
      <c r="I70" s="16"/>
      <c r="J70" s="1"/>
    </row>
    <row r="71" spans="2:10" ht="15.75" x14ac:dyDescent="0.25">
      <c r="B71" s="7" t="s">
        <v>26</v>
      </c>
      <c r="C71" s="7"/>
      <c r="D71" s="7"/>
      <c r="E71" s="10">
        <v>1000000</v>
      </c>
      <c r="F71" s="17"/>
      <c r="G71" s="7" t="s">
        <v>27</v>
      </c>
      <c r="H71" s="7"/>
      <c r="I71" s="7"/>
      <c r="J71" s="9">
        <f>Sheet2!C228</f>
        <v>59941671.980000004</v>
      </c>
    </row>
    <row r="72" spans="2:10" ht="15.75" x14ac:dyDescent="0.25">
      <c r="B72" s="7" t="s">
        <v>28</v>
      </c>
      <c r="C72" s="7"/>
      <c r="D72" s="7"/>
      <c r="E72" s="10">
        <f>Sheet2!D160</f>
        <v>18915707.600000001</v>
      </c>
      <c r="F72" s="17"/>
      <c r="G72" s="7" t="s">
        <v>29</v>
      </c>
      <c r="H72" s="7"/>
      <c r="I72" s="7"/>
      <c r="J72" s="9">
        <f>Sheet2!C233</f>
        <v>1243527</v>
      </c>
    </row>
    <row r="73" spans="2:10" ht="15.75" x14ac:dyDescent="0.25">
      <c r="B73" s="7" t="s">
        <v>30</v>
      </c>
      <c r="C73" s="7"/>
      <c r="D73" s="7"/>
      <c r="E73" s="10">
        <f>Sheet2!D170</f>
        <v>3329576</v>
      </c>
      <c r="F73" s="17"/>
      <c r="G73" s="7" t="s">
        <v>433</v>
      </c>
      <c r="H73" s="7"/>
      <c r="I73" s="7"/>
      <c r="J73" s="9">
        <f>Sheet2!C271</f>
        <v>20323321.899999999</v>
      </c>
    </row>
    <row r="74" spans="2:10" ht="15.75" x14ac:dyDescent="0.25">
      <c r="B74" s="7" t="s">
        <v>246</v>
      </c>
      <c r="C74" s="7"/>
      <c r="D74" s="18"/>
      <c r="E74" s="8">
        <f>Sheet2!D31</f>
        <v>945781</v>
      </c>
      <c r="F74" s="17"/>
      <c r="G74" s="7" t="s">
        <v>32</v>
      </c>
      <c r="H74" s="7"/>
      <c r="I74" s="7"/>
      <c r="J74" s="9">
        <f>Sheet2!C295</f>
        <v>10000518.199999999</v>
      </c>
    </row>
    <row r="75" spans="2:10" ht="15.75" x14ac:dyDescent="0.25">
      <c r="B75" s="7" t="s">
        <v>11</v>
      </c>
      <c r="C75" s="7"/>
      <c r="D75" s="7"/>
      <c r="E75" s="10">
        <f>Sheet2!D25</f>
        <v>86974557.349999979</v>
      </c>
      <c r="F75" s="17"/>
      <c r="G75" s="7" t="s">
        <v>33</v>
      </c>
      <c r="H75" s="7"/>
      <c r="I75" s="7"/>
      <c r="J75" s="9">
        <f>Sheet2!C321</f>
        <v>5348940.8100000005</v>
      </c>
    </row>
    <row r="76" spans="2:10" ht="15.75" x14ac:dyDescent="0.25">
      <c r="B76" s="7"/>
      <c r="C76" s="7"/>
      <c r="D76" s="7"/>
      <c r="E76" s="9"/>
      <c r="F76" s="17"/>
      <c r="G76" s="7" t="s">
        <v>8</v>
      </c>
      <c r="H76" s="7"/>
      <c r="I76" s="7"/>
      <c r="J76" s="8">
        <f>J13</f>
        <v>8374243</v>
      </c>
    </row>
    <row r="77" spans="2:10" ht="15.75" x14ac:dyDescent="0.25">
      <c r="B77" s="7"/>
      <c r="C77" s="7"/>
      <c r="D77" s="7"/>
      <c r="E77" s="10"/>
      <c r="F77" s="17"/>
      <c r="G77" s="7"/>
      <c r="H77" s="7"/>
      <c r="I77" s="7"/>
      <c r="J77" s="8"/>
    </row>
    <row r="78" spans="2:10" ht="15.75" x14ac:dyDescent="0.25">
      <c r="B78" s="7"/>
      <c r="C78" s="7"/>
      <c r="D78" s="7"/>
      <c r="E78" s="10"/>
      <c r="F78" s="17"/>
      <c r="G78" s="7"/>
      <c r="H78" s="7"/>
      <c r="I78" s="7"/>
      <c r="J78" s="10"/>
    </row>
    <row r="79" spans="2:10" ht="15.75" x14ac:dyDescent="0.25">
      <c r="B79" s="6"/>
      <c r="C79" s="6"/>
      <c r="D79" s="6"/>
      <c r="E79" s="19"/>
      <c r="F79" s="20"/>
      <c r="G79" s="7"/>
      <c r="H79" s="7"/>
      <c r="I79" s="7"/>
      <c r="J79" s="10"/>
    </row>
    <row r="80" spans="2:10" ht="15.75" x14ac:dyDescent="0.25">
      <c r="B80" s="6"/>
      <c r="C80" s="6"/>
      <c r="D80" s="6"/>
      <c r="E80" s="11"/>
      <c r="F80" s="21"/>
      <c r="G80" s="7"/>
      <c r="H80" s="7"/>
      <c r="I80" s="7"/>
      <c r="J80" s="1"/>
    </row>
    <row r="81" spans="2:15" ht="16.5" thickBot="1" x14ac:dyDescent="0.3">
      <c r="B81" s="22" t="s">
        <v>23</v>
      </c>
      <c r="C81" s="6"/>
      <c r="D81" s="6"/>
      <c r="E81" s="23">
        <f>SUM(E71:E80)</f>
        <v>111165621.94999999</v>
      </c>
      <c r="F81" s="11"/>
      <c r="G81" s="22" t="s">
        <v>23</v>
      </c>
      <c r="H81" s="7"/>
      <c r="I81" s="7"/>
      <c r="J81" s="12">
        <f>SUM(J71:J80)</f>
        <v>105232222.89</v>
      </c>
      <c r="L81" s="26"/>
      <c r="O81" s="26"/>
    </row>
    <row r="82" spans="2:15" ht="16.5" thickTop="1" x14ac:dyDescent="0.25">
      <c r="B82" s="1"/>
      <c r="C82" s="1"/>
      <c r="D82" s="1"/>
      <c r="E82" s="1"/>
      <c r="F82" s="1"/>
      <c r="G82" s="1"/>
      <c r="H82" s="1"/>
      <c r="I82" s="1"/>
      <c r="J82" s="11"/>
      <c r="L82" s="26"/>
    </row>
    <row r="83" spans="2:15" ht="15.75" x14ac:dyDescent="0.25">
      <c r="B83" s="1"/>
      <c r="C83" s="1"/>
      <c r="D83" s="1"/>
      <c r="E83" s="1"/>
      <c r="F83" s="1"/>
      <c r="G83" s="1"/>
      <c r="H83" s="1"/>
      <c r="I83" s="1"/>
      <c r="J83" s="1"/>
      <c r="L83" s="26"/>
    </row>
    <row r="85" spans="2:15" x14ac:dyDescent="0.25">
      <c r="L85" s="26"/>
    </row>
    <row r="86" spans="2:15" x14ac:dyDescent="0.25">
      <c r="F86" s="24"/>
    </row>
    <row r="87" spans="2:15" x14ac:dyDescent="0.25">
      <c r="E87" s="25"/>
      <c r="F87" s="25"/>
    </row>
    <row r="88" spans="2:15" x14ac:dyDescent="0.25">
      <c r="E88" s="26"/>
    </row>
    <row r="89" spans="2:15" x14ac:dyDescent="0.25">
      <c r="E89" s="26"/>
    </row>
    <row r="90" spans="2:15" x14ac:dyDescent="0.25">
      <c r="E90" s="26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P323"/>
  <sheetViews>
    <sheetView topLeftCell="A316" zoomScale="115" zoomScaleNormal="115" workbookViewId="0">
      <selection activeCell="E319" sqref="E319:G324"/>
    </sheetView>
  </sheetViews>
  <sheetFormatPr defaultRowHeight="15" x14ac:dyDescent="0.25"/>
  <cols>
    <col min="1" max="1" width="35.5703125" customWidth="1"/>
    <col min="2" max="2" width="10.42578125" customWidth="1"/>
    <col min="3" max="3" width="14.85546875" customWidth="1"/>
    <col min="4" max="4" width="25.42578125" customWidth="1"/>
    <col min="5" max="5" width="21.7109375" customWidth="1"/>
    <col min="6" max="6" width="16.5703125" customWidth="1"/>
    <col min="7" max="7" width="4.42578125" customWidth="1"/>
    <col min="8" max="8" width="12" customWidth="1"/>
    <col min="9" max="9" width="15.42578125" customWidth="1"/>
    <col min="10" max="10" width="16.7109375" customWidth="1"/>
    <col min="11" max="11" width="5.5703125" customWidth="1"/>
    <col min="12" max="12" width="17.28515625" customWidth="1"/>
    <col min="13" max="13" width="16.5703125" customWidth="1"/>
    <col min="14" max="14" width="17.140625" customWidth="1"/>
    <col min="15" max="15" width="21.5703125" customWidth="1"/>
    <col min="16" max="16" width="18.42578125" customWidth="1"/>
  </cols>
  <sheetData>
    <row r="2" spans="1:16" x14ac:dyDescent="0.25">
      <c r="A2" s="163" t="s">
        <v>350</v>
      </c>
      <c r="B2" s="163"/>
      <c r="C2" s="163"/>
      <c r="D2" s="163"/>
    </row>
    <row r="3" spans="1:16" x14ac:dyDescent="0.25">
      <c r="A3" s="163" t="s">
        <v>429</v>
      </c>
      <c r="B3" s="163"/>
      <c r="C3" s="163"/>
      <c r="D3" s="163"/>
    </row>
    <row r="4" spans="1:16" x14ac:dyDescent="0.25">
      <c r="A4" s="27" t="s">
        <v>34</v>
      </c>
      <c r="B4" s="27"/>
      <c r="C4" s="28" t="s">
        <v>35</v>
      </c>
      <c r="D4" s="28" t="s">
        <v>36</v>
      </c>
    </row>
    <row r="5" spans="1:16" x14ac:dyDescent="0.25">
      <c r="A5" s="29"/>
      <c r="B5" s="29"/>
      <c r="C5" s="30"/>
      <c r="D5" s="30"/>
    </row>
    <row r="6" spans="1:16" x14ac:dyDescent="0.25">
      <c r="A6" s="31" t="s">
        <v>37</v>
      </c>
      <c r="B6" s="29"/>
      <c r="C6" s="30"/>
      <c r="D6" s="32"/>
    </row>
    <row r="7" spans="1:16" x14ac:dyDescent="0.25">
      <c r="A7" s="31"/>
      <c r="B7" s="29"/>
      <c r="C7" s="30"/>
      <c r="D7" s="32"/>
    </row>
    <row r="8" spans="1:16" x14ac:dyDescent="0.25">
      <c r="A8" s="33" t="s">
        <v>38</v>
      </c>
      <c r="B8" s="29"/>
      <c r="C8" s="30">
        <v>0</v>
      </c>
      <c r="D8" s="32">
        <v>510000</v>
      </c>
    </row>
    <row r="9" spans="1:16" x14ac:dyDescent="0.25">
      <c r="A9" s="33" t="s">
        <v>39</v>
      </c>
      <c r="B9" s="29"/>
      <c r="C9" s="30">
        <v>0</v>
      </c>
      <c r="D9" s="32">
        <v>90000</v>
      </c>
    </row>
    <row r="10" spans="1:16" x14ac:dyDescent="0.25">
      <c r="A10" s="34" t="s">
        <v>40</v>
      </c>
      <c r="B10" s="29"/>
      <c r="C10" s="30">
        <v>0</v>
      </c>
      <c r="D10" s="35">
        <v>100000</v>
      </c>
    </row>
    <row r="11" spans="1:16" x14ac:dyDescent="0.25">
      <c r="A11" s="36" t="s">
        <v>41</v>
      </c>
      <c r="B11" s="29"/>
      <c r="C11" s="30">
        <v>0</v>
      </c>
      <c r="D11" s="30">
        <v>250000</v>
      </c>
    </row>
    <row r="12" spans="1:16" x14ac:dyDescent="0.25">
      <c r="A12" s="36" t="s">
        <v>42</v>
      </c>
      <c r="B12" s="29"/>
      <c r="C12" s="30">
        <v>0</v>
      </c>
      <c r="D12" s="30">
        <v>50000</v>
      </c>
    </row>
    <row r="13" spans="1:16" x14ac:dyDescent="0.25">
      <c r="A13" s="29"/>
      <c r="B13" s="29"/>
      <c r="C13" s="30"/>
      <c r="D13" s="30"/>
    </row>
    <row r="14" spans="1:16" x14ac:dyDescent="0.25">
      <c r="A14" s="27" t="s">
        <v>23</v>
      </c>
      <c r="B14" s="37" t="s">
        <v>43</v>
      </c>
      <c r="C14" s="30">
        <v>0</v>
      </c>
      <c r="D14" s="38">
        <f>SUM(D8:D13)</f>
        <v>1000000</v>
      </c>
    </row>
    <row r="15" spans="1:16" x14ac:dyDescent="0.25">
      <c r="A15" s="27"/>
      <c r="B15" s="37"/>
      <c r="C15" s="30"/>
      <c r="D15" s="38"/>
    </row>
    <row r="16" spans="1:16" x14ac:dyDescent="0.25">
      <c r="A16" s="27" t="s">
        <v>11</v>
      </c>
      <c r="B16" s="37"/>
      <c r="C16" s="30"/>
      <c r="D16" s="83"/>
      <c r="E16" s="73"/>
      <c r="L16" s="24"/>
      <c r="M16" s="24"/>
      <c r="N16" s="24"/>
      <c r="O16" s="24"/>
      <c r="P16" s="24"/>
    </row>
    <row r="17" spans="1:16" x14ac:dyDescent="0.25">
      <c r="A17" s="27"/>
      <c r="B17" s="37"/>
      <c r="C17" s="30"/>
      <c r="D17" s="83"/>
      <c r="E17" s="73"/>
    </row>
    <row r="18" spans="1:16" ht="15.75" x14ac:dyDescent="0.25">
      <c r="A18" s="33" t="s">
        <v>38</v>
      </c>
      <c r="B18" s="37"/>
      <c r="C18" s="149">
        <v>0</v>
      </c>
      <c r="D18" s="30">
        <v>87074706.920000002</v>
      </c>
      <c r="E18" s="73"/>
      <c r="L18" s="26"/>
      <c r="M18" s="26"/>
      <c r="N18" s="26"/>
      <c r="O18" s="9"/>
      <c r="P18" s="26"/>
    </row>
    <row r="19" spans="1:16" ht="15.75" x14ac:dyDescent="0.25">
      <c r="A19" s="33" t="s">
        <v>42</v>
      </c>
      <c r="B19" s="37"/>
      <c r="C19" s="149">
        <f>O19</f>
        <v>0</v>
      </c>
      <c r="D19" s="30">
        <v>433743.24</v>
      </c>
      <c r="E19" s="73"/>
      <c r="H19" s="26"/>
      <c r="L19" s="26"/>
      <c r="M19" s="26"/>
      <c r="N19" s="26"/>
      <c r="O19" s="9"/>
      <c r="P19" s="26"/>
    </row>
    <row r="20" spans="1:16" ht="15.75" x14ac:dyDescent="0.25">
      <c r="A20" s="33" t="s">
        <v>39</v>
      </c>
      <c r="B20" s="37"/>
      <c r="C20" s="149">
        <v>0</v>
      </c>
      <c r="D20" s="30">
        <v>621738.63</v>
      </c>
      <c r="E20" s="73"/>
      <c r="L20" s="26"/>
      <c r="N20" s="26"/>
      <c r="O20" s="9"/>
      <c r="P20" s="26"/>
    </row>
    <row r="21" spans="1:16" ht="15.75" x14ac:dyDescent="0.25">
      <c r="A21" s="36" t="s">
        <v>41</v>
      </c>
      <c r="B21" s="37"/>
      <c r="C21" s="149">
        <v>2089575.93</v>
      </c>
      <c r="D21" s="30">
        <f t="shared" ref="D21" si="0">P21</f>
        <v>0</v>
      </c>
      <c r="E21" s="73"/>
      <c r="H21" s="26"/>
      <c r="I21" s="26"/>
      <c r="L21" s="26"/>
      <c r="M21" s="26"/>
      <c r="N21" s="26"/>
      <c r="O21" s="9"/>
      <c r="P21" s="26"/>
    </row>
    <row r="22" spans="1:16" ht="15.75" x14ac:dyDescent="0.25">
      <c r="A22" s="34" t="s">
        <v>40</v>
      </c>
      <c r="B22" s="29"/>
      <c r="C22" s="149">
        <v>0</v>
      </c>
      <c r="D22" s="30">
        <v>933944.49</v>
      </c>
      <c r="E22" s="73"/>
      <c r="H22" s="26"/>
      <c r="I22" s="24"/>
      <c r="L22" s="26"/>
      <c r="M22" s="50"/>
      <c r="N22" s="26"/>
      <c r="O22" s="9"/>
      <c r="P22" s="26"/>
    </row>
    <row r="23" spans="1:16" x14ac:dyDescent="0.25">
      <c r="A23" s="29"/>
      <c r="B23" s="29"/>
      <c r="C23" s="29"/>
      <c r="D23" s="38"/>
      <c r="J23" s="26"/>
    </row>
    <row r="24" spans="1:16" x14ac:dyDescent="0.25">
      <c r="A24" s="27" t="s">
        <v>23</v>
      </c>
      <c r="B24" s="29"/>
      <c r="C24" s="38">
        <f>SUM(C19:C23)</f>
        <v>2089575.93</v>
      </c>
      <c r="D24" s="38">
        <f>SUM(D18:D23)</f>
        <v>89064133.279999986</v>
      </c>
      <c r="L24" s="26"/>
    </row>
    <row r="25" spans="1:16" x14ac:dyDescent="0.25">
      <c r="A25" s="27" t="s">
        <v>44</v>
      </c>
      <c r="B25" s="29"/>
      <c r="C25" s="38"/>
      <c r="D25" s="38">
        <f>D24-C24</f>
        <v>86974557.349999979</v>
      </c>
      <c r="K25" s="26"/>
    </row>
    <row r="26" spans="1:16" x14ac:dyDescent="0.25">
      <c r="A26" s="27"/>
      <c r="B26" s="29"/>
      <c r="C26" s="38"/>
      <c r="D26" s="38"/>
      <c r="K26" s="26"/>
    </row>
    <row r="27" spans="1:16" x14ac:dyDescent="0.25">
      <c r="A27" s="27" t="s">
        <v>246</v>
      </c>
      <c r="B27" s="29"/>
      <c r="C27" s="38"/>
      <c r="D27" s="38"/>
    </row>
    <row r="28" spans="1:16" x14ac:dyDescent="0.25">
      <c r="A28" s="27"/>
      <c r="B28" s="29"/>
      <c r="C28" s="38"/>
      <c r="D28" s="38"/>
    </row>
    <row r="29" spans="1:16" x14ac:dyDescent="0.25">
      <c r="A29" s="33" t="s">
        <v>358</v>
      </c>
      <c r="B29" s="29"/>
      <c r="C29" s="39">
        <v>0</v>
      </c>
      <c r="D29" s="39">
        <v>945781</v>
      </c>
    </row>
    <row r="30" spans="1:16" x14ac:dyDescent="0.25">
      <c r="A30" s="27"/>
      <c r="B30" s="29"/>
      <c r="C30" s="38"/>
      <c r="D30" s="38"/>
    </row>
    <row r="31" spans="1:16" x14ac:dyDescent="0.25">
      <c r="A31" s="27" t="s">
        <v>44</v>
      </c>
      <c r="B31" s="29"/>
      <c r="C31" s="38">
        <v>0</v>
      </c>
      <c r="D31" s="38">
        <f>SUM(D29:D30)</f>
        <v>945781</v>
      </c>
    </row>
    <row r="32" spans="1:16" x14ac:dyDescent="0.25">
      <c r="A32" s="27"/>
      <c r="B32" s="29"/>
      <c r="C32" s="38"/>
      <c r="D32" s="38"/>
    </row>
    <row r="33" spans="1:4" x14ac:dyDescent="0.25">
      <c r="A33" s="31" t="s">
        <v>28</v>
      </c>
      <c r="B33" s="29"/>
      <c r="C33" s="30"/>
      <c r="D33" s="30"/>
    </row>
    <row r="34" spans="1:4" x14ac:dyDescent="0.25">
      <c r="A34" s="29"/>
      <c r="B34" s="29"/>
      <c r="C34" s="30"/>
      <c r="D34" s="30"/>
    </row>
    <row r="35" spans="1:4" x14ac:dyDescent="0.25">
      <c r="A35" s="29" t="s">
        <v>45</v>
      </c>
      <c r="B35" s="29"/>
      <c r="C35" s="30">
        <v>0</v>
      </c>
      <c r="D35" s="30">
        <v>1400160</v>
      </c>
    </row>
    <row r="36" spans="1:4" x14ac:dyDescent="0.25">
      <c r="A36" s="33" t="s">
        <v>46</v>
      </c>
      <c r="B36" s="29"/>
      <c r="C36" s="30">
        <v>0</v>
      </c>
      <c r="D36" s="30">
        <v>55426</v>
      </c>
    </row>
    <row r="37" spans="1:4" x14ac:dyDescent="0.25">
      <c r="A37" s="29" t="s">
        <v>359</v>
      </c>
      <c r="B37" s="29"/>
      <c r="C37" s="30">
        <v>0</v>
      </c>
      <c r="D37" s="30">
        <v>9543</v>
      </c>
    </row>
    <row r="38" spans="1:4" x14ac:dyDescent="0.25">
      <c r="A38" s="33" t="s">
        <v>360</v>
      </c>
      <c r="B38" s="29"/>
      <c r="C38" s="30">
        <v>0</v>
      </c>
      <c r="D38" s="30">
        <v>954</v>
      </c>
    </row>
    <row r="39" spans="1:4" x14ac:dyDescent="0.25">
      <c r="A39" s="29" t="s">
        <v>47</v>
      </c>
      <c r="B39" s="29"/>
      <c r="C39" s="30">
        <v>0</v>
      </c>
      <c r="D39" s="30">
        <v>746927.8</v>
      </c>
    </row>
    <row r="40" spans="1:4" x14ac:dyDescent="0.25">
      <c r="A40" s="29" t="s">
        <v>48</v>
      </c>
      <c r="B40" s="29"/>
      <c r="C40" s="30">
        <v>0</v>
      </c>
      <c r="D40" s="30">
        <v>20643</v>
      </c>
    </row>
    <row r="41" spans="1:4" x14ac:dyDescent="0.25">
      <c r="A41" s="29" t="s">
        <v>325</v>
      </c>
      <c r="B41" s="29"/>
      <c r="C41" s="30">
        <v>0</v>
      </c>
      <c r="D41" s="30">
        <v>28560</v>
      </c>
    </row>
    <row r="42" spans="1:4" x14ac:dyDescent="0.25">
      <c r="A42" s="29" t="s">
        <v>290</v>
      </c>
      <c r="B42" s="29"/>
      <c r="C42" s="30">
        <v>0</v>
      </c>
      <c r="D42" s="30">
        <v>12097</v>
      </c>
    </row>
    <row r="43" spans="1:4" x14ac:dyDescent="0.25">
      <c r="A43" s="29" t="s">
        <v>361</v>
      </c>
      <c r="B43" s="29"/>
      <c r="C43" s="30">
        <v>0</v>
      </c>
      <c r="D43" s="30">
        <v>3078</v>
      </c>
    </row>
    <row r="44" spans="1:4" x14ac:dyDescent="0.25">
      <c r="A44" s="29" t="s">
        <v>362</v>
      </c>
      <c r="B44" s="29"/>
      <c r="C44" s="30">
        <v>0</v>
      </c>
      <c r="D44" s="30">
        <v>1848</v>
      </c>
    </row>
    <row r="45" spans="1:4" x14ac:dyDescent="0.25">
      <c r="A45" s="29" t="s">
        <v>363</v>
      </c>
      <c r="B45" s="29"/>
      <c r="C45" s="30">
        <v>0</v>
      </c>
      <c r="D45" s="30">
        <v>9025</v>
      </c>
    </row>
    <row r="46" spans="1:4" x14ac:dyDescent="0.25">
      <c r="A46" s="29" t="s">
        <v>364</v>
      </c>
      <c r="B46" s="29"/>
      <c r="C46" s="30">
        <v>0</v>
      </c>
      <c r="D46" s="30">
        <v>88107</v>
      </c>
    </row>
    <row r="47" spans="1:4" x14ac:dyDescent="0.25">
      <c r="A47" s="29" t="s">
        <v>365</v>
      </c>
      <c r="B47" s="29"/>
      <c r="C47" s="30">
        <v>0</v>
      </c>
      <c r="D47" s="30">
        <v>8232</v>
      </c>
    </row>
    <row r="48" spans="1:4" x14ac:dyDescent="0.25">
      <c r="A48" s="33" t="s">
        <v>49</v>
      </c>
      <c r="B48" s="29"/>
      <c r="C48" s="30">
        <v>0</v>
      </c>
      <c r="D48" s="30">
        <v>10895</v>
      </c>
    </row>
    <row r="49" spans="1:4" x14ac:dyDescent="0.25">
      <c r="A49" s="33" t="s">
        <v>50</v>
      </c>
      <c r="B49" s="29"/>
      <c r="C49" s="30">
        <v>0</v>
      </c>
      <c r="D49" s="30">
        <v>82544</v>
      </c>
    </row>
    <row r="50" spans="1:4" x14ac:dyDescent="0.25">
      <c r="A50" s="33" t="s">
        <v>51</v>
      </c>
      <c r="B50" s="29"/>
      <c r="C50" s="30">
        <v>0</v>
      </c>
      <c r="D50" s="30">
        <v>1800</v>
      </c>
    </row>
    <row r="51" spans="1:4" x14ac:dyDescent="0.25">
      <c r="A51" s="33" t="s">
        <v>52</v>
      </c>
      <c r="B51" s="29"/>
      <c r="C51" s="30">
        <v>0</v>
      </c>
      <c r="D51" s="30">
        <v>13396</v>
      </c>
    </row>
    <row r="52" spans="1:4" x14ac:dyDescent="0.25">
      <c r="A52" s="33" t="s">
        <v>53</v>
      </c>
      <c r="B52" s="29"/>
      <c r="C52" s="30">
        <v>0</v>
      </c>
      <c r="D52" s="30">
        <v>363266</v>
      </c>
    </row>
    <row r="53" spans="1:4" x14ac:dyDescent="0.25">
      <c r="A53" s="33" t="s">
        <v>366</v>
      </c>
      <c r="B53" s="29"/>
      <c r="C53" s="30">
        <v>0</v>
      </c>
      <c r="D53" s="30">
        <v>135124</v>
      </c>
    </row>
    <row r="54" spans="1:4" x14ac:dyDescent="0.25">
      <c r="A54" s="33" t="s">
        <v>459</v>
      </c>
      <c r="B54" s="29"/>
      <c r="C54" s="30">
        <v>0</v>
      </c>
      <c r="D54" s="30">
        <v>25</v>
      </c>
    </row>
    <row r="55" spans="1:4" x14ac:dyDescent="0.25">
      <c r="A55" s="33" t="s">
        <v>54</v>
      </c>
      <c r="B55" s="29"/>
      <c r="C55" s="30">
        <v>0</v>
      </c>
      <c r="D55" s="30">
        <v>31915</v>
      </c>
    </row>
    <row r="56" spans="1:4" x14ac:dyDescent="0.25">
      <c r="A56" s="33" t="s">
        <v>367</v>
      </c>
      <c r="B56" s="29"/>
      <c r="C56" s="30">
        <v>0</v>
      </c>
      <c r="D56" s="30">
        <v>25340</v>
      </c>
    </row>
    <row r="57" spans="1:4" x14ac:dyDescent="0.25">
      <c r="A57" s="33" t="s">
        <v>326</v>
      </c>
      <c r="B57" s="29"/>
      <c r="C57" s="30">
        <v>0</v>
      </c>
      <c r="D57" s="30">
        <v>57120</v>
      </c>
    </row>
    <row r="58" spans="1:4" x14ac:dyDescent="0.25">
      <c r="A58" s="33" t="s">
        <v>368</v>
      </c>
      <c r="B58" s="29"/>
      <c r="C58" s="30">
        <v>0</v>
      </c>
      <c r="D58" s="30">
        <v>3840</v>
      </c>
    </row>
    <row r="59" spans="1:4" x14ac:dyDescent="0.25">
      <c r="A59" s="33" t="s">
        <v>250</v>
      </c>
      <c r="B59" s="29"/>
      <c r="C59" s="30">
        <v>0</v>
      </c>
      <c r="D59" s="30">
        <v>11185</v>
      </c>
    </row>
    <row r="60" spans="1:4" x14ac:dyDescent="0.25">
      <c r="A60" s="33" t="s">
        <v>369</v>
      </c>
      <c r="B60" s="29"/>
      <c r="C60" s="30">
        <v>0</v>
      </c>
      <c r="D60" s="30">
        <v>19390</v>
      </c>
    </row>
    <row r="61" spans="1:4" x14ac:dyDescent="0.25">
      <c r="A61" s="33" t="s">
        <v>282</v>
      </c>
      <c r="B61" s="29"/>
      <c r="C61" s="30">
        <v>0</v>
      </c>
      <c r="D61" s="30">
        <v>2853</v>
      </c>
    </row>
    <row r="62" spans="1:4" x14ac:dyDescent="0.25">
      <c r="A62" s="29" t="s">
        <v>55</v>
      </c>
      <c r="B62" s="29"/>
      <c r="C62" s="30">
        <v>0</v>
      </c>
      <c r="D62" s="30">
        <v>716113</v>
      </c>
    </row>
    <row r="63" spans="1:4" x14ac:dyDescent="0.25">
      <c r="A63" s="29" t="s">
        <v>56</v>
      </c>
      <c r="B63" s="29"/>
      <c r="C63" s="30">
        <v>0</v>
      </c>
      <c r="D63" s="30">
        <v>481142</v>
      </c>
    </row>
    <row r="64" spans="1:4" x14ac:dyDescent="0.25">
      <c r="A64" s="33" t="s">
        <v>252</v>
      </c>
      <c r="B64" s="29"/>
      <c r="C64" s="30">
        <v>0</v>
      </c>
      <c r="D64" s="30">
        <v>1817</v>
      </c>
    </row>
    <row r="65" spans="1:4" x14ac:dyDescent="0.25">
      <c r="A65" s="33" t="s">
        <v>57</v>
      </c>
      <c r="B65" s="29"/>
      <c r="C65" s="30">
        <v>0</v>
      </c>
      <c r="D65" s="30">
        <v>30728</v>
      </c>
    </row>
    <row r="66" spans="1:4" x14ac:dyDescent="0.25">
      <c r="A66" s="33" t="s">
        <v>251</v>
      </c>
      <c r="B66" s="29"/>
      <c r="C66" s="30">
        <v>0</v>
      </c>
      <c r="D66" s="30">
        <v>23637</v>
      </c>
    </row>
    <row r="67" spans="1:4" x14ac:dyDescent="0.25">
      <c r="A67" s="33" t="s">
        <v>58</v>
      </c>
      <c r="B67" s="29"/>
      <c r="C67" s="30">
        <v>0</v>
      </c>
      <c r="D67" s="30">
        <v>11039</v>
      </c>
    </row>
    <row r="68" spans="1:4" x14ac:dyDescent="0.25">
      <c r="A68" s="33" t="s">
        <v>59</v>
      </c>
      <c r="B68" s="29"/>
      <c r="C68" s="30">
        <v>0</v>
      </c>
      <c r="D68" s="30">
        <v>27028</v>
      </c>
    </row>
    <row r="69" spans="1:4" x14ac:dyDescent="0.25">
      <c r="A69" s="33" t="s">
        <v>370</v>
      </c>
      <c r="B69" s="29"/>
      <c r="C69" s="30">
        <v>0</v>
      </c>
      <c r="D69" s="30">
        <v>15525</v>
      </c>
    </row>
    <row r="70" spans="1:4" x14ac:dyDescent="0.25">
      <c r="A70" s="29" t="s">
        <v>60</v>
      </c>
      <c r="B70" s="29"/>
      <c r="C70" s="30">
        <v>0</v>
      </c>
      <c r="D70" s="30">
        <v>765194</v>
      </c>
    </row>
    <row r="71" spans="1:4" x14ac:dyDescent="0.25">
      <c r="A71" s="33" t="s">
        <v>61</v>
      </c>
      <c r="B71" s="29"/>
      <c r="C71" s="30">
        <v>0</v>
      </c>
      <c r="D71" s="30">
        <v>177575</v>
      </c>
    </row>
    <row r="72" spans="1:4" x14ac:dyDescent="0.25">
      <c r="A72" s="33" t="s">
        <v>327</v>
      </c>
      <c r="B72" s="29"/>
      <c r="C72" s="30">
        <v>0</v>
      </c>
      <c r="D72" s="30">
        <v>88749</v>
      </c>
    </row>
    <row r="73" spans="1:4" x14ac:dyDescent="0.25">
      <c r="A73" s="33" t="s">
        <v>371</v>
      </c>
      <c r="B73" s="29"/>
      <c r="C73" s="30">
        <v>0</v>
      </c>
      <c r="D73" s="30">
        <v>26000</v>
      </c>
    </row>
    <row r="74" spans="1:4" x14ac:dyDescent="0.25">
      <c r="A74" s="33" t="s">
        <v>253</v>
      </c>
      <c r="B74" s="29"/>
      <c r="C74" s="30">
        <v>0</v>
      </c>
      <c r="D74" s="30">
        <v>25548</v>
      </c>
    </row>
    <row r="75" spans="1:4" x14ac:dyDescent="0.25">
      <c r="A75" s="29" t="s">
        <v>328</v>
      </c>
      <c r="B75" s="29"/>
      <c r="C75" s="30">
        <v>0</v>
      </c>
      <c r="D75" s="30">
        <v>19264</v>
      </c>
    </row>
    <row r="76" spans="1:4" x14ac:dyDescent="0.25">
      <c r="A76" s="29" t="s">
        <v>372</v>
      </c>
      <c r="B76" s="29"/>
      <c r="C76" s="30">
        <v>0</v>
      </c>
      <c r="D76" s="30">
        <v>4400</v>
      </c>
    </row>
    <row r="77" spans="1:4" x14ac:dyDescent="0.25">
      <c r="A77" s="29" t="s">
        <v>62</v>
      </c>
      <c r="B77" s="29"/>
      <c r="C77" s="30">
        <v>0</v>
      </c>
      <c r="D77" s="30">
        <v>216741</v>
      </c>
    </row>
    <row r="78" spans="1:4" x14ac:dyDescent="0.25">
      <c r="A78" s="29" t="s">
        <v>291</v>
      </c>
      <c r="B78" s="29"/>
      <c r="C78" s="30">
        <v>0</v>
      </c>
      <c r="D78" s="30">
        <v>2759964</v>
      </c>
    </row>
    <row r="79" spans="1:4" x14ac:dyDescent="0.25">
      <c r="A79" s="33" t="s">
        <v>63</v>
      </c>
      <c r="B79" s="29"/>
      <c r="C79" s="30">
        <v>0</v>
      </c>
      <c r="D79" s="30">
        <v>362588</v>
      </c>
    </row>
    <row r="80" spans="1:4" x14ac:dyDescent="0.25">
      <c r="A80" s="33" t="s">
        <v>64</v>
      </c>
      <c r="B80" s="29"/>
      <c r="C80" s="30">
        <v>0</v>
      </c>
      <c r="D80" s="30">
        <v>110748</v>
      </c>
    </row>
    <row r="81" spans="1:4" x14ac:dyDescent="0.25">
      <c r="A81" s="33" t="s">
        <v>329</v>
      </c>
      <c r="B81" s="29"/>
      <c r="C81" s="30">
        <v>0</v>
      </c>
      <c r="D81" s="30">
        <v>45618</v>
      </c>
    </row>
    <row r="82" spans="1:4" x14ac:dyDescent="0.25">
      <c r="A82" s="33" t="s">
        <v>330</v>
      </c>
      <c r="B82" s="29"/>
      <c r="C82" s="30">
        <v>0</v>
      </c>
      <c r="D82" s="30">
        <v>31860</v>
      </c>
    </row>
    <row r="83" spans="1:4" x14ac:dyDescent="0.25">
      <c r="A83" s="33" t="s">
        <v>331</v>
      </c>
      <c r="B83" s="29"/>
      <c r="C83" s="30">
        <v>0</v>
      </c>
      <c r="D83" s="30">
        <v>5475</v>
      </c>
    </row>
    <row r="84" spans="1:4" x14ac:dyDescent="0.25">
      <c r="A84" s="33" t="s">
        <v>373</v>
      </c>
      <c r="B84" s="29"/>
      <c r="C84" s="30">
        <v>0</v>
      </c>
      <c r="D84" s="30">
        <v>34251</v>
      </c>
    </row>
    <row r="85" spans="1:4" x14ac:dyDescent="0.25">
      <c r="A85" s="30" t="s">
        <v>374</v>
      </c>
      <c r="B85" s="29"/>
      <c r="C85" s="30">
        <v>0</v>
      </c>
      <c r="D85" s="30">
        <v>4480</v>
      </c>
    </row>
    <row r="86" spans="1:4" x14ac:dyDescent="0.25">
      <c r="A86" s="33" t="s">
        <v>65</v>
      </c>
      <c r="B86" s="29"/>
      <c r="C86" s="30">
        <v>0</v>
      </c>
      <c r="D86" s="30">
        <v>175027</v>
      </c>
    </row>
    <row r="87" spans="1:4" x14ac:dyDescent="0.25">
      <c r="A87" s="29" t="s">
        <v>66</v>
      </c>
      <c r="B87" s="29"/>
      <c r="C87" s="30">
        <v>0</v>
      </c>
      <c r="D87" s="30">
        <v>998085</v>
      </c>
    </row>
    <row r="88" spans="1:4" x14ac:dyDescent="0.25">
      <c r="A88" s="29" t="s">
        <v>375</v>
      </c>
      <c r="B88" s="29"/>
      <c r="C88" s="30">
        <v>0</v>
      </c>
      <c r="D88" s="30">
        <v>15475</v>
      </c>
    </row>
    <row r="89" spans="1:4" x14ac:dyDescent="0.25">
      <c r="A89" s="29" t="s">
        <v>376</v>
      </c>
      <c r="B89" s="29"/>
      <c r="C89" s="30">
        <v>0</v>
      </c>
      <c r="D89" s="30">
        <v>636097</v>
      </c>
    </row>
    <row r="90" spans="1:4" x14ac:dyDescent="0.25">
      <c r="A90" s="29" t="s">
        <v>377</v>
      </c>
      <c r="B90" s="29"/>
      <c r="C90" s="30">
        <v>0</v>
      </c>
      <c r="D90" s="30">
        <v>18394</v>
      </c>
    </row>
    <row r="91" spans="1:4" x14ac:dyDescent="0.25">
      <c r="A91" s="29" t="s">
        <v>378</v>
      </c>
      <c r="B91" s="29"/>
      <c r="C91" s="30">
        <v>0</v>
      </c>
      <c r="D91" s="30">
        <v>15222</v>
      </c>
    </row>
    <row r="92" spans="1:4" x14ac:dyDescent="0.25">
      <c r="A92" s="33" t="s">
        <v>67</v>
      </c>
      <c r="B92" s="29"/>
      <c r="C92" s="30">
        <v>0</v>
      </c>
      <c r="D92" s="30">
        <v>988834</v>
      </c>
    </row>
    <row r="93" spans="1:4" x14ac:dyDescent="0.25">
      <c r="A93" s="33" t="s">
        <v>332</v>
      </c>
      <c r="B93" s="29"/>
      <c r="C93" s="30">
        <v>0</v>
      </c>
      <c r="D93" s="30">
        <v>13051</v>
      </c>
    </row>
    <row r="94" spans="1:4" x14ac:dyDescent="0.25">
      <c r="A94" s="33" t="s">
        <v>68</v>
      </c>
      <c r="B94" s="29"/>
      <c r="C94" s="30">
        <v>0</v>
      </c>
      <c r="D94" s="30">
        <v>103022</v>
      </c>
    </row>
    <row r="95" spans="1:4" x14ac:dyDescent="0.25">
      <c r="A95" s="29" t="s">
        <v>69</v>
      </c>
      <c r="B95" s="29"/>
      <c r="C95" s="30">
        <v>0</v>
      </c>
      <c r="D95" s="30">
        <v>20187</v>
      </c>
    </row>
    <row r="96" spans="1:4" x14ac:dyDescent="0.25">
      <c r="A96" s="33" t="s">
        <v>70</v>
      </c>
      <c r="B96" s="29"/>
      <c r="C96" s="30">
        <v>0</v>
      </c>
      <c r="D96" s="30">
        <v>10640</v>
      </c>
    </row>
    <row r="97" spans="1:4" x14ac:dyDescent="0.25">
      <c r="A97" s="33" t="s">
        <v>292</v>
      </c>
      <c r="B97" s="29"/>
      <c r="C97" s="30">
        <v>0</v>
      </c>
      <c r="D97" s="30">
        <v>246201</v>
      </c>
    </row>
    <row r="98" spans="1:4" x14ac:dyDescent="0.25">
      <c r="A98" s="33" t="s">
        <v>379</v>
      </c>
      <c r="B98" s="29"/>
      <c r="C98" s="30">
        <v>0</v>
      </c>
      <c r="D98" s="30">
        <v>13440</v>
      </c>
    </row>
    <row r="99" spans="1:4" x14ac:dyDescent="0.25">
      <c r="A99" s="29" t="s">
        <v>71</v>
      </c>
      <c r="B99" s="29"/>
      <c r="C99" s="30">
        <v>0</v>
      </c>
      <c r="D99" s="30">
        <v>307404</v>
      </c>
    </row>
    <row r="100" spans="1:4" x14ac:dyDescent="0.25">
      <c r="A100" s="29" t="s">
        <v>72</v>
      </c>
      <c r="B100" s="29"/>
      <c r="C100" s="30">
        <v>0</v>
      </c>
      <c r="D100" s="30">
        <v>180045</v>
      </c>
    </row>
    <row r="101" spans="1:4" x14ac:dyDescent="0.25">
      <c r="A101" s="33" t="s">
        <v>73</v>
      </c>
      <c r="B101" s="29"/>
      <c r="C101" s="30">
        <v>0</v>
      </c>
      <c r="D101" s="30">
        <v>39845</v>
      </c>
    </row>
    <row r="102" spans="1:4" x14ac:dyDescent="0.25">
      <c r="A102" s="33" t="s">
        <v>254</v>
      </c>
      <c r="B102" s="29"/>
      <c r="C102" s="30">
        <v>0</v>
      </c>
      <c r="D102" s="30">
        <v>38619</v>
      </c>
    </row>
    <row r="103" spans="1:4" x14ac:dyDescent="0.25">
      <c r="A103" s="33" t="s">
        <v>255</v>
      </c>
      <c r="B103" s="29"/>
      <c r="C103" s="30">
        <v>0</v>
      </c>
      <c r="D103" s="30">
        <v>17920</v>
      </c>
    </row>
    <row r="104" spans="1:4" x14ac:dyDescent="0.25">
      <c r="A104" s="33" t="s">
        <v>74</v>
      </c>
      <c r="B104" s="29"/>
      <c r="C104" s="30">
        <v>0</v>
      </c>
      <c r="D104" s="30">
        <v>34739</v>
      </c>
    </row>
    <row r="105" spans="1:4" x14ac:dyDescent="0.25">
      <c r="A105" s="33" t="s">
        <v>75</v>
      </c>
      <c r="B105" s="29"/>
      <c r="C105" s="30">
        <v>0</v>
      </c>
      <c r="D105" s="30">
        <v>132168</v>
      </c>
    </row>
    <row r="106" spans="1:4" x14ac:dyDescent="0.25">
      <c r="A106" s="33" t="s">
        <v>333</v>
      </c>
      <c r="B106" s="29"/>
      <c r="C106" s="30">
        <v>0</v>
      </c>
      <c r="D106" s="30">
        <v>14219</v>
      </c>
    </row>
    <row r="107" spans="1:4" x14ac:dyDescent="0.25">
      <c r="A107" s="33" t="s">
        <v>334</v>
      </c>
      <c r="B107" s="29"/>
      <c r="C107" s="30">
        <v>0</v>
      </c>
      <c r="D107" s="30">
        <v>5645</v>
      </c>
    </row>
    <row r="108" spans="1:4" x14ac:dyDescent="0.25">
      <c r="A108" s="33" t="s">
        <v>380</v>
      </c>
      <c r="B108" s="29"/>
      <c r="C108" s="30">
        <v>0</v>
      </c>
      <c r="D108" s="30">
        <v>9240</v>
      </c>
    </row>
    <row r="109" spans="1:4" x14ac:dyDescent="0.25">
      <c r="A109" s="33" t="s">
        <v>382</v>
      </c>
      <c r="B109" s="29"/>
      <c r="C109" s="30">
        <v>0</v>
      </c>
      <c r="D109" s="30">
        <v>640</v>
      </c>
    </row>
    <row r="110" spans="1:4" x14ac:dyDescent="0.25">
      <c r="A110" s="33" t="s">
        <v>293</v>
      </c>
      <c r="B110" s="29"/>
      <c r="C110" s="30">
        <v>0</v>
      </c>
      <c r="D110" s="30">
        <v>151448</v>
      </c>
    </row>
    <row r="111" spans="1:4" x14ac:dyDescent="0.25">
      <c r="A111" s="33" t="s">
        <v>381</v>
      </c>
      <c r="B111" s="29"/>
      <c r="C111" s="30">
        <v>0</v>
      </c>
      <c r="D111" s="30">
        <v>19667</v>
      </c>
    </row>
    <row r="112" spans="1:4" x14ac:dyDescent="0.25">
      <c r="A112" s="33" t="s">
        <v>384</v>
      </c>
      <c r="B112" s="29"/>
      <c r="C112" s="30">
        <v>0</v>
      </c>
      <c r="D112" s="30">
        <v>99250</v>
      </c>
    </row>
    <row r="113" spans="1:4" x14ac:dyDescent="0.25">
      <c r="A113" s="29" t="s">
        <v>383</v>
      </c>
      <c r="B113" s="29"/>
      <c r="C113" s="30">
        <v>0</v>
      </c>
      <c r="D113" s="30">
        <v>51687</v>
      </c>
    </row>
    <row r="114" spans="1:4" x14ac:dyDescent="0.25">
      <c r="A114" s="29" t="s">
        <v>76</v>
      </c>
      <c r="B114" s="29"/>
      <c r="C114" s="30">
        <v>0</v>
      </c>
      <c r="D114" s="30">
        <v>334175</v>
      </c>
    </row>
    <row r="115" spans="1:4" x14ac:dyDescent="0.25">
      <c r="A115" s="29" t="s">
        <v>294</v>
      </c>
      <c r="B115" s="29"/>
      <c r="C115" s="30">
        <v>0</v>
      </c>
      <c r="D115" s="30">
        <v>65285</v>
      </c>
    </row>
    <row r="116" spans="1:4" x14ac:dyDescent="0.25">
      <c r="A116" s="33" t="s">
        <v>385</v>
      </c>
      <c r="B116" s="29"/>
      <c r="C116" s="30">
        <v>0</v>
      </c>
      <c r="D116" s="30">
        <v>42480</v>
      </c>
    </row>
    <row r="117" spans="1:4" x14ac:dyDescent="0.25">
      <c r="A117" s="29" t="s">
        <v>77</v>
      </c>
      <c r="B117" s="29"/>
      <c r="C117" s="30">
        <v>0</v>
      </c>
      <c r="D117" s="30">
        <v>100969</v>
      </c>
    </row>
    <row r="118" spans="1:4" x14ac:dyDescent="0.25">
      <c r="A118" s="33" t="s">
        <v>256</v>
      </c>
      <c r="B118" s="29"/>
      <c r="C118" s="30">
        <v>0</v>
      </c>
      <c r="D118" s="30">
        <v>182678</v>
      </c>
    </row>
    <row r="119" spans="1:4" x14ac:dyDescent="0.25">
      <c r="A119" s="33" t="s">
        <v>78</v>
      </c>
      <c r="B119" s="29"/>
      <c r="C119" s="30">
        <v>0</v>
      </c>
      <c r="D119" s="30">
        <v>110290</v>
      </c>
    </row>
    <row r="120" spans="1:4" x14ac:dyDescent="0.25">
      <c r="A120" s="29" t="s">
        <v>79</v>
      </c>
      <c r="B120" s="29"/>
      <c r="C120" s="30">
        <v>0</v>
      </c>
      <c r="D120" s="30">
        <v>964799</v>
      </c>
    </row>
    <row r="121" spans="1:4" x14ac:dyDescent="0.25">
      <c r="A121" s="29" t="s">
        <v>386</v>
      </c>
      <c r="B121" s="29"/>
      <c r="C121" s="30">
        <v>0</v>
      </c>
      <c r="D121" s="30">
        <v>40493</v>
      </c>
    </row>
    <row r="122" spans="1:4" x14ac:dyDescent="0.25">
      <c r="A122" s="29" t="s">
        <v>387</v>
      </c>
      <c r="B122" s="29"/>
      <c r="C122" s="30">
        <v>0</v>
      </c>
      <c r="D122" s="30">
        <v>16767</v>
      </c>
    </row>
    <row r="123" spans="1:4" x14ac:dyDescent="0.25">
      <c r="A123" s="30" t="s">
        <v>80</v>
      </c>
      <c r="B123" s="29"/>
      <c r="C123" s="30">
        <v>0</v>
      </c>
      <c r="D123" s="30">
        <v>19518</v>
      </c>
    </row>
    <row r="124" spans="1:4" x14ac:dyDescent="0.25">
      <c r="A124" s="29" t="s">
        <v>81</v>
      </c>
      <c r="B124" s="29"/>
      <c r="C124" s="30">
        <v>0</v>
      </c>
      <c r="D124" s="30">
        <v>115503</v>
      </c>
    </row>
    <row r="125" spans="1:4" x14ac:dyDescent="0.25">
      <c r="A125" s="33" t="s">
        <v>82</v>
      </c>
      <c r="B125" s="29"/>
      <c r="C125" s="30">
        <v>0</v>
      </c>
      <c r="D125" s="30">
        <v>4402</v>
      </c>
    </row>
    <row r="126" spans="1:4" x14ac:dyDescent="0.25">
      <c r="A126" s="33" t="s">
        <v>83</v>
      </c>
      <c r="B126" s="29"/>
      <c r="C126" s="30">
        <v>0</v>
      </c>
      <c r="D126" s="30">
        <v>20258</v>
      </c>
    </row>
    <row r="127" spans="1:4" x14ac:dyDescent="0.25">
      <c r="A127" s="33" t="s">
        <v>84</v>
      </c>
      <c r="B127" s="29"/>
      <c r="C127" s="30">
        <v>0</v>
      </c>
      <c r="D127" s="30">
        <v>382781</v>
      </c>
    </row>
    <row r="128" spans="1:4" x14ac:dyDescent="0.25">
      <c r="A128" s="33" t="s">
        <v>388</v>
      </c>
      <c r="B128" s="29"/>
      <c r="C128" s="30">
        <v>0</v>
      </c>
      <c r="D128" s="30">
        <v>34720</v>
      </c>
    </row>
    <row r="129" spans="1:4" x14ac:dyDescent="0.25">
      <c r="A129" s="33" t="s">
        <v>85</v>
      </c>
      <c r="B129" s="29"/>
      <c r="C129" s="30">
        <v>0</v>
      </c>
      <c r="D129" s="39">
        <v>883157</v>
      </c>
    </row>
    <row r="130" spans="1:4" x14ac:dyDescent="0.25">
      <c r="A130" s="33" t="s">
        <v>295</v>
      </c>
      <c r="B130" s="29"/>
      <c r="C130" s="30">
        <v>0</v>
      </c>
      <c r="D130" s="39">
        <v>5500</v>
      </c>
    </row>
    <row r="131" spans="1:4" x14ac:dyDescent="0.25">
      <c r="A131" s="33" t="s">
        <v>296</v>
      </c>
      <c r="B131" s="29"/>
      <c r="C131" s="30">
        <v>0</v>
      </c>
      <c r="D131" s="39">
        <v>43768</v>
      </c>
    </row>
    <row r="132" spans="1:4" x14ac:dyDescent="0.25">
      <c r="A132" s="33" t="s">
        <v>297</v>
      </c>
      <c r="B132" s="29"/>
      <c r="C132" s="30">
        <v>0</v>
      </c>
      <c r="D132" s="39">
        <v>89712.8</v>
      </c>
    </row>
    <row r="133" spans="1:4" x14ac:dyDescent="0.25">
      <c r="A133" s="33" t="s">
        <v>86</v>
      </c>
      <c r="B133" s="29"/>
      <c r="C133" s="30">
        <v>0</v>
      </c>
      <c r="D133" s="39">
        <v>46098</v>
      </c>
    </row>
    <row r="134" spans="1:4" x14ac:dyDescent="0.25">
      <c r="A134" s="33" t="s">
        <v>335</v>
      </c>
      <c r="B134" s="29"/>
      <c r="C134" s="30">
        <v>0</v>
      </c>
      <c r="D134" s="39">
        <v>30167</v>
      </c>
    </row>
    <row r="135" spans="1:4" x14ac:dyDescent="0.25">
      <c r="A135" s="33" t="s">
        <v>336</v>
      </c>
      <c r="B135" s="29"/>
      <c r="C135" s="30">
        <v>0</v>
      </c>
      <c r="D135" s="39">
        <v>2773</v>
      </c>
    </row>
    <row r="136" spans="1:4" x14ac:dyDescent="0.25">
      <c r="A136" s="33" t="s">
        <v>337</v>
      </c>
      <c r="B136" s="29"/>
      <c r="C136" s="30">
        <v>0</v>
      </c>
      <c r="D136" s="39">
        <v>54683</v>
      </c>
    </row>
    <row r="137" spans="1:4" x14ac:dyDescent="0.25">
      <c r="A137" s="33" t="s">
        <v>87</v>
      </c>
      <c r="B137" s="29"/>
      <c r="C137" s="30">
        <v>0</v>
      </c>
      <c r="D137" s="39">
        <v>48675</v>
      </c>
    </row>
    <row r="138" spans="1:4" x14ac:dyDescent="0.25">
      <c r="A138" s="33" t="s">
        <v>88</v>
      </c>
      <c r="B138" s="29"/>
      <c r="C138" s="30">
        <v>0</v>
      </c>
      <c r="D138" s="39">
        <v>3360</v>
      </c>
    </row>
    <row r="139" spans="1:4" x14ac:dyDescent="0.25">
      <c r="A139" s="33" t="s">
        <v>389</v>
      </c>
      <c r="B139" s="29"/>
      <c r="C139" s="30">
        <v>0</v>
      </c>
      <c r="D139" s="39">
        <v>44717</v>
      </c>
    </row>
    <row r="140" spans="1:4" x14ac:dyDescent="0.25">
      <c r="A140" s="39" t="s">
        <v>390</v>
      </c>
      <c r="B140" s="29"/>
      <c r="C140" s="30">
        <v>0</v>
      </c>
      <c r="D140" s="39">
        <v>9801</v>
      </c>
    </row>
    <row r="141" spans="1:4" x14ac:dyDescent="0.25">
      <c r="A141" s="33" t="s">
        <v>391</v>
      </c>
      <c r="B141" s="29"/>
      <c r="C141" s="30">
        <v>0</v>
      </c>
      <c r="D141" s="39">
        <v>262238</v>
      </c>
    </row>
    <row r="142" spans="1:4" x14ac:dyDescent="0.25">
      <c r="A142" s="33" t="s">
        <v>392</v>
      </c>
      <c r="B142" s="29"/>
      <c r="C142" s="30">
        <v>0</v>
      </c>
      <c r="D142" s="39">
        <v>91952</v>
      </c>
    </row>
    <row r="143" spans="1:4" x14ac:dyDescent="0.25">
      <c r="A143" s="33" t="s">
        <v>393</v>
      </c>
      <c r="B143" s="29"/>
      <c r="C143" s="30">
        <v>0</v>
      </c>
      <c r="D143" s="39">
        <v>33578</v>
      </c>
    </row>
    <row r="144" spans="1:4" x14ac:dyDescent="0.25">
      <c r="A144" s="39" t="s">
        <v>394</v>
      </c>
      <c r="B144" s="29"/>
      <c r="C144" s="30">
        <v>0</v>
      </c>
      <c r="D144" s="39">
        <v>20720</v>
      </c>
    </row>
    <row r="145" spans="1:6" x14ac:dyDescent="0.25">
      <c r="A145" s="39" t="s">
        <v>395</v>
      </c>
      <c r="B145" s="29"/>
      <c r="C145" s="30">
        <v>0</v>
      </c>
      <c r="D145" s="39">
        <v>5451</v>
      </c>
    </row>
    <row r="146" spans="1:6" x14ac:dyDescent="0.25">
      <c r="A146" s="33" t="s">
        <v>89</v>
      </c>
      <c r="B146" s="29"/>
      <c r="C146" s="30">
        <v>0</v>
      </c>
      <c r="D146" s="30">
        <v>37385</v>
      </c>
    </row>
    <row r="147" spans="1:6" x14ac:dyDescent="0.25">
      <c r="A147" s="33" t="s">
        <v>338</v>
      </c>
      <c r="B147" s="29"/>
      <c r="C147" s="30">
        <v>0</v>
      </c>
      <c r="D147" s="30">
        <v>9500</v>
      </c>
    </row>
    <row r="148" spans="1:6" x14ac:dyDescent="0.25">
      <c r="A148" s="29" t="s">
        <v>90</v>
      </c>
      <c r="B148" s="29"/>
      <c r="C148" s="30">
        <v>0</v>
      </c>
      <c r="D148" s="30">
        <v>198307</v>
      </c>
    </row>
    <row r="149" spans="1:6" x14ac:dyDescent="0.25">
      <c r="A149" s="29" t="s">
        <v>396</v>
      </c>
      <c r="B149" s="29"/>
      <c r="C149" s="30">
        <v>0</v>
      </c>
      <c r="D149" s="30">
        <v>11640</v>
      </c>
    </row>
    <row r="150" spans="1:6" x14ac:dyDescent="0.25">
      <c r="A150" s="29" t="s">
        <v>339</v>
      </c>
      <c r="B150" s="29"/>
      <c r="C150" s="30">
        <v>0</v>
      </c>
      <c r="D150" s="30">
        <v>16097</v>
      </c>
    </row>
    <row r="151" spans="1:6" x14ac:dyDescent="0.25">
      <c r="A151" s="29" t="s">
        <v>257</v>
      </c>
      <c r="B151" s="29"/>
      <c r="C151" s="30">
        <v>0</v>
      </c>
      <c r="D151" s="30">
        <v>212850</v>
      </c>
    </row>
    <row r="152" spans="1:6" x14ac:dyDescent="0.25">
      <c r="A152" s="29" t="s">
        <v>397</v>
      </c>
      <c r="B152" s="29"/>
      <c r="C152" s="30">
        <v>0</v>
      </c>
      <c r="D152" s="30">
        <v>11791</v>
      </c>
    </row>
    <row r="153" spans="1:6" x14ac:dyDescent="0.25">
      <c r="A153" s="29" t="s">
        <v>91</v>
      </c>
      <c r="B153" s="29"/>
      <c r="C153" s="30">
        <v>0</v>
      </c>
      <c r="D153" s="30">
        <v>308251</v>
      </c>
    </row>
    <row r="154" spans="1:6" x14ac:dyDescent="0.25">
      <c r="A154" s="29" t="s">
        <v>92</v>
      </c>
      <c r="B154" s="29"/>
      <c r="C154" s="30">
        <v>0</v>
      </c>
      <c r="D154" s="30">
        <v>12561</v>
      </c>
    </row>
    <row r="155" spans="1:6" x14ac:dyDescent="0.25">
      <c r="A155" s="29" t="s">
        <v>258</v>
      </c>
      <c r="B155" s="29"/>
      <c r="C155" s="30">
        <v>0</v>
      </c>
      <c r="D155" s="30">
        <v>4425</v>
      </c>
    </row>
    <row r="156" spans="1:6" x14ac:dyDescent="0.25">
      <c r="A156" s="29" t="s">
        <v>259</v>
      </c>
      <c r="B156" s="29"/>
      <c r="C156" s="30">
        <v>0</v>
      </c>
      <c r="D156" s="30">
        <v>409758</v>
      </c>
    </row>
    <row r="157" spans="1:6" x14ac:dyDescent="0.25">
      <c r="A157" s="33" t="s">
        <v>398</v>
      </c>
      <c r="B157" s="29"/>
      <c r="C157" s="30">
        <v>0</v>
      </c>
      <c r="D157" s="30">
        <v>12240</v>
      </c>
    </row>
    <row r="158" spans="1:6" x14ac:dyDescent="0.25">
      <c r="A158" s="33" t="s">
        <v>298</v>
      </c>
      <c r="B158" s="29"/>
      <c r="C158" s="30">
        <v>0</v>
      </c>
      <c r="D158" s="30">
        <v>74445</v>
      </c>
    </row>
    <row r="159" spans="1:6" x14ac:dyDescent="0.25">
      <c r="A159" s="33"/>
      <c r="B159" s="29"/>
      <c r="C159" s="30"/>
      <c r="D159" s="30"/>
    </row>
    <row r="160" spans="1:6" x14ac:dyDescent="0.25">
      <c r="A160" s="86" t="s">
        <v>23</v>
      </c>
      <c r="B160" s="29"/>
      <c r="C160" s="30"/>
      <c r="D160" s="38">
        <f>SUM(D35:D158)</f>
        <v>18915707.600000001</v>
      </c>
      <c r="F160" s="26"/>
    </row>
    <row r="161" spans="1:9" x14ac:dyDescent="0.25">
      <c r="A161" s="86"/>
      <c r="B161" s="29"/>
      <c r="C161" s="30"/>
      <c r="D161" s="38"/>
      <c r="F161" s="26"/>
      <c r="I161" s="26"/>
    </row>
    <row r="162" spans="1:9" x14ac:dyDescent="0.25">
      <c r="A162" s="29"/>
      <c r="B162" s="29"/>
      <c r="C162" s="30"/>
      <c r="D162" s="30"/>
    </row>
    <row r="163" spans="1:9" x14ac:dyDescent="0.25">
      <c r="A163" s="31" t="s">
        <v>30</v>
      </c>
      <c r="B163" s="29"/>
      <c r="C163" s="30"/>
      <c r="D163" s="30"/>
    </row>
    <row r="164" spans="1:9" x14ac:dyDescent="0.25">
      <c r="A164" s="29"/>
      <c r="B164" s="29"/>
      <c r="C164" s="30"/>
      <c r="D164" s="30"/>
    </row>
    <row r="165" spans="1:9" x14ac:dyDescent="0.25">
      <c r="A165" s="29" t="s">
        <v>93</v>
      </c>
      <c r="B165" s="29"/>
      <c r="C165" s="30">
        <v>0</v>
      </c>
      <c r="D165" s="30">
        <v>2665507</v>
      </c>
    </row>
    <row r="166" spans="1:9" x14ac:dyDescent="0.25">
      <c r="A166" s="29" t="s">
        <v>94</v>
      </c>
      <c r="B166" s="29"/>
      <c r="C166" s="30">
        <v>0</v>
      </c>
      <c r="D166" s="30">
        <v>15000</v>
      </c>
    </row>
    <row r="167" spans="1:9" x14ac:dyDescent="0.25">
      <c r="A167" s="29" t="s">
        <v>95</v>
      </c>
      <c r="B167" s="29"/>
      <c r="C167" s="30">
        <v>0</v>
      </c>
      <c r="D167" s="30">
        <v>413321</v>
      </c>
    </row>
    <row r="168" spans="1:9" x14ac:dyDescent="0.25">
      <c r="A168" s="29" t="s">
        <v>96</v>
      </c>
      <c r="B168" s="29"/>
      <c r="C168" s="30">
        <v>0</v>
      </c>
      <c r="D168" s="30">
        <v>235748</v>
      </c>
    </row>
    <row r="169" spans="1:9" x14ac:dyDescent="0.25">
      <c r="A169" s="29"/>
      <c r="B169" s="29"/>
      <c r="C169" s="30"/>
      <c r="D169" s="30"/>
    </row>
    <row r="170" spans="1:9" x14ac:dyDescent="0.25">
      <c r="A170" s="27" t="s">
        <v>23</v>
      </c>
      <c r="B170" s="40" t="s">
        <v>43</v>
      </c>
      <c r="C170" s="30">
        <v>0</v>
      </c>
      <c r="D170" s="38">
        <f>SUM(D165:D169)</f>
        <v>3329576</v>
      </c>
    </row>
    <row r="171" spans="1:9" x14ac:dyDescent="0.25">
      <c r="A171" s="29"/>
      <c r="B171" s="29"/>
      <c r="C171" s="30"/>
      <c r="D171" s="30"/>
    </row>
    <row r="172" spans="1:9" x14ac:dyDescent="0.25">
      <c r="A172" s="29"/>
      <c r="B172" s="29"/>
      <c r="C172" s="30"/>
      <c r="D172" s="30"/>
    </row>
    <row r="173" spans="1:9" x14ac:dyDescent="0.25">
      <c r="A173" s="31" t="s">
        <v>27</v>
      </c>
      <c r="B173" s="29"/>
      <c r="C173" s="30"/>
      <c r="D173" s="30"/>
    </row>
    <row r="174" spans="1:9" x14ac:dyDescent="0.25">
      <c r="A174" s="29" t="s">
        <v>97</v>
      </c>
      <c r="B174" s="29"/>
      <c r="C174" s="30">
        <v>2821138</v>
      </c>
      <c r="D174" s="30">
        <v>0</v>
      </c>
    </row>
    <row r="175" spans="1:9" x14ac:dyDescent="0.25">
      <c r="A175" s="29"/>
      <c r="B175" s="29"/>
      <c r="C175" s="30"/>
      <c r="D175" s="30"/>
    </row>
    <row r="176" spans="1:9" x14ac:dyDescent="0.25">
      <c r="A176" s="27" t="s">
        <v>23</v>
      </c>
      <c r="B176" s="40" t="s">
        <v>43</v>
      </c>
      <c r="C176" s="38">
        <v>2821138</v>
      </c>
      <c r="D176" s="30">
        <v>0</v>
      </c>
    </row>
    <row r="177" spans="1:10" x14ac:dyDescent="0.25">
      <c r="A177" s="29"/>
      <c r="B177" s="29"/>
      <c r="C177" s="30"/>
      <c r="D177" s="30"/>
    </row>
    <row r="178" spans="1:10" x14ac:dyDescent="0.25">
      <c r="A178" s="31" t="s">
        <v>98</v>
      </c>
      <c r="B178" s="29"/>
      <c r="C178" s="30"/>
      <c r="D178" s="30"/>
    </row>
    <row r="179" spans="1:10" x14ac:dyDescent="0.25">
      <c r="A179" s="33" t="s">
        <v>99</v>
      </c>
      <c r="B179" s="29"/>
      <c r="C179" s="30">
        <v>56354</v>
      </c>
      <c r="D179" s="30">
        <v>0</v>
      </c>
    </row>
    <row r="180" spans="1:10" x14ac:dyDescent="0.25">
      <c r="A180" s="33" t="s">
        <v>98</v>
      </c>
      <c r="B180" s="29"/>
      <c r="C180" s="30">
        <v>6599611</v>
      </c>
      <c r="D180" s="30">
        <v>0</v>
      </c>
      <c r="J180" s="26"/>
    </row>
    <row r="181" spans="1:10" x14ac:dyDescent="0.25">
      <c r="A181" s="33" t="s">
        <v>100</v>
      </c>
      <c r="B181" s="29"/>
      <c r="C181" s="30">
        <v>765161</v>
      </c>
      <c r="D181" s="30">
        <v>0</v>
      </c>
    </row>
    <row r="182" spans="1:10" x14ac:dyDescent="0.25">
      <c r="A182" s="33" t="s">
        <v>101</v>
      </c>
      <c r="B182" s="29"/>
      <c r="C182" s="30">
        <v>65423</v>
      </c>
      <c r="D182" s="30">
        <v>0</v>
      </c>
    </row>
    <row r="183" spans="1:10" x14ac:dyDescent="0.25">
      <c r="A183" s="33" t="s">
        <v>102</v>
      </c>
      <c r="B183" s="29"/>
      <c r="C183" s="30">
        <v>10698</v>
      </c>
      <c r="D183" s="30">
        <v>0</v>
      </c>
    </row>
    <row r="184" spans="1:10" x14ac:dyDescent="0.25">
      <c r="A184" s="29"/>
      <c r="B184" s="29"/>
      <c r="C184" s="30"/>
      <c r="D184" s="30"/>
    </row>
    <row r="185" spans="1:10" x14ac:dyDescent="0.25">
      <c r="A185" s="27" t="s">
        <v>23</v>
      </c>
      <c r="B185" s="40" t="s">
        <v>43</v>
      </c>
      <c r="C185" s="38">
        <f>SUM(C179:C184)</f>
        <v>7497247</v>
      </c>
      <c r="D185" s="30">
        <f>SUM(D179:D184)</f>
        <v>0</v>
      </c>
    </row>
    <row r="186" spans="1:10" x14ac:dyDescent="0.25">
      <c r="A186" s="29"/>
      <c r="B186" s="29"/>
      <c r="C186" s="30"/>
      <c r="D186" s="30"/>
    </row>
    <row r="187" spans="1:10" x14ac:dyDescent="0.25">
      <c r="A187" s="31" t="s">
        <v>103</v>
      </c>
      <c r="B187" s="29"/>
      <c r="C187" s="30"/>
      <c r="D187" s="30"/>
    </row>
    <row r="188" spans="1:10" x14ac:dyDescent="0.25">
      <c r="A188" s="29"/>
      <c r="B188" s="29"/>
      <c r="C188" s="30"/>
      <c r="D188" s="30"/>
    </row>
    <row r="189" spans="1:10" x14ac:dyDescent="0.25">
      <c r="A189" s="29" t="s">
        <v>104</v>
      </c>
      <c r="B189" s="29"/>
      <c r="C189" s="30">
        <v>299220</v>
      </c>
      <c r="D189" s="30">
        <f>SUM(D177:D188)</f>
        <v>0</v>
      </c>
    </row>
    <row r="190" spans="1:10" x14ac:dyDescent="0.25">
      <c r="A190" s="29" t="s">
        <v>105</v>
      </c>
      <c r="B190" s="29"/>
      <c r="C190" s="30">
        <v>10612.98</v>
      </c>
      <c r="D190" s="30">
        <f>SUM(D179:D189)</f>
        <v>0</v>
      </c>
    </row>
    <row r="191" spans="1:10" x14ac:dyDescent="0.25">
      <c r="A191" s="29" t="s">
        <v>106</v>
      </c>
      <c r="B191" s="29"/>
      <c r="C191" s="30">
        <v>30901273</v>
      </c>
      <c r="D191" s="30">
        <f>SUM(D181:D190)</f>
        <v>0</v>
      </c>
    </row>
    <row r="192" spans="1:10" x14ac:dyDescent="0.25">
      <c r="A192" s="29" t="s">
        <v>107</v>
      </c>
      <c r="B192" s="29"/>
      <c r="C192" s="30">
        <v>2345063</v>
      </c>
      <c r="D192" s="30">
        <f>SUM(D185:D191)</f>
        <v>0</v>
      </c>
    </row>
    <row r="193" spans="1:4" x14ac:dyDescent="0.25">
      <c r="A193" s="33" t="s">
        <v>108</v>
      </c>
      <c r="B193" s="29"/>
      <c r="C193" s="30">
        <v>492980</v>
      </c>
      <c r="D193" s="30">
        <f>SUM(D186:D192)</f>
        <v>0</v>
      </c>
    </row>
    <row r="194" spans="1:4" x14ac:dyDescent="0.25">
      <c r="A194" s="33" t="s">
        <v>109</v>
      </c>
      <c r="B194" s="29"/>
      <c r="C194" s="30">
        <v>1999156</v>
      </c>
      <c r="D194" s="30">
        <v>0</v>
      </c>
    </row>
    <row r="195" spans="1:4" x14ac:dyDescent="0.25">
      <c r="A195" s="29" t="s">
        <v>340</v>
      </c>
      <c r="B195" s="29"/>
      <c r="C195" s="30">
        <v>436976</v>
      </c>
      <c r="D195" s="30">
        <v>0</v>
      </c>
    </row>
    <row r="196" spans="1:4" x14ac:dyDescent="0.25">
      <c r="A196" s="29" t="s">
        <v>413</v>
      </c>
      <c r="B196" s="29"/>
      <c r="C196" s="30">
        <v>523812</v>
      </c>
      <c r="D196" s="30">
        <v>0</v>
      </c>
    </row>
    <row r="197" spans="1:4" x14ac:dyDescent="0.25">
      <c r="A197" s="29" t="s">
        <v>110</v>
      </c>
      <c r="B197" s="29"/>
      <c r="C197" s="30">
        <v>2281980</v>
      </c>
      <c r="D197" s="30">
        <f>SUM(D187:D193)</f>
        <v>0</v>
      </c>
    </row>
    <row r="198" spans="1:4" x14ac:dyDescent="0.25">
      <c r="A198" s="29"/>
      <c r="B198" s="29"/>
      <c r="C198" s="30"/>
      <c r="D198" s="30"/>
    </row>
    <row r="199" spans="1:4" x14ac:dyDescent="0.25">
      <c r="A199" s="27" t="s">
        <v>23</v>
      </c>
      <c r="B199" s="40" t="s">
        <v>43</v>
      </c>
      <c r="C199" s="38">
        <f>SUM(C189:C198)</f>
        <v>39291072.980000004</v>
      </c>
      <c r="D199" s="30">
        <f>SUM(D189:D198)</f>
        <v>0</v>
      </c>
    </row>
    <row r="200" spans="1:4" x14ac:dyDescent="0.25">
      <c r="A200" s="29"/>
      <c r="B200" s="29"/>
      <c r="C200" s="30"/>
      <c r="D200" s="30"/>
    </row>
    <row r="201" spans="1:4" x14ac:dyDescent="0.25">
      <c r="A201" s="31" t="s">
        <v>111</v>
      </c>
      <c r="B201" s="29"/>
      <c r="C201" s="30"/>
      <c r="D201" s="30"/>
    </row>
    <row r="202" spans="1:4" x14ac:dyDescent="0.25">
      <c r="A202" s="29" t="s">
        <v>111</v>
      </c>
      <c r="B202" s="29"/>
      <c r="C202" s="30">
        <v>135514</v>
      </c>
      <c r="D202" s="30">
        <v>0</v>
      </c>
    </row>
    <row r="203" spans="1:4" x14ac:dyDescent="0.25">
      <c r="A203" s="29"/>
      <c r="B203" s="29"/>
      <c r="C203" s="30"/>
      <c r="D203" s="30"/>
    </row>
    <row r="204" spans="1:4" x14ac:dyDescent="0.25">
      <c r="A204" s="27" t="s">
        <v>23</v>
      </c>
      <c r="B204" s="40" t="s">
        <v>43</v>
      </c>
      <c r="C204" s="38">
        <f>SUM(C202:C203)</f>
        <v>135514</v>
      </c>
      <c r="D204" s="38">
        <v>0</v>
      </c>
    </row>
    <row r="205" spans="1:4" x14ac:dyDescent="0.25">
      <c r="A205" s="29"/>
      <c r="B205" s="29"/>
      <c r="C205" s="30"/>
      <c r="D205" s="30"/>
    </row>
    <row r="206" spans="1:4" x14ac:dyDescent="0.25">
      <c r="A206" s="31" t="s">
        <v>112</v>
      </c>
      <c r="B206" s="29"/>
      <c r="C206" s="30"/>
      <c r="D206" s="30"/>
    </row>
    <row r="207" spans="1:4" x14ac:dyDescent="0.25">
      <c r="A207" s="29" t="s">
        <v>113</v>
      </c>
      <c r="B207" s="29"/>
      <c r="C207" s="30">
        <v>865738</v>
      </c>
      <c r="D207" s="30">
        <v>0</v>
      </c>
    </row>
    <row r="208" spans="1:4" x14ac:dyDescent="0.25">
      <c r="A208" s="29" t="s">
        <v>114</v>
      </c>
      <c r="B208" s="29"/>
      <c r="C208" s="30">
        <v>431979</v>
      </c>
      <c r="D208" s="30">
        <v>0</v>
      </c>
    </row>
    <row r="209" spans="1:4" x14ac:dyDescent="0.25">
      <c r="A209" s="29" t="s">
        <v>341</v>
      </c>
      <c r="B209" s="29"/>
      <c r="C209" s="30">
        <v>381364</v>
      </c>
      <c r="D209" s="30"/>
    </row>
    <row r="210" spans="1:4" x14ac:dyDescent="0.25">
      <c r="A210" s="29" t="s">
        <v>115</v>
      </c>
      <c r="B210" s="29"/>
      <c r="C210" s="30">
        <v>54011</v>
      </c>
      <c r="D210" s="30">
        <v>0</v>
      </c>
    </row>
    <row r="211" spans="1:4" x14ac:dyDescent="0.25">
      <c r="A211" s="29"/>
      <c r="B211" s="29"/>
      <c r="C211" s="30"/>
      <c r="D211" s="30"/>
    </row>
    <row r="212" spans="1:4" x14ac:dyDescent="0.25">
      <c r="A212" s="29"/>
      <c r="B212" s="29"/>
      <c r="C212" s="30"/>
      <c r="D212" s="30"/>
    </row>
    <row r="213" spans="1:4" x14ac:dyDescent="0.25">
      <c r="A213" s="27" t="s">
        <v>23</v>
      </c>
      <c r="B213" s="40" t="s">
        <v>43</v>
      </c>
      <c r="C213" s="38">
        <f>SUM(C206:C212)</f>
        <v>1733092</v>
      </c>
      <c r="D213" s="30">
        <f>SUM(D207:D212)</f>
        <v>0</v>
      </c>
    </row>
    <row r="214" spans="1:4" x14ac:dyDescent="0.25">
      <c r="A214" s="29"/>
      <c r="B214" s="29"/>
      <c r="C214" s="30"/>
      <c r="D214" s="30"/>
    </row>
    <row r="215" spans="1:4" x14ac:dyDescent="0.25">
      <c r="A215" s="31" t="s">
        <v>116</v>
      </c>
      <c r="B215" s="29"/>
      <c r="C215" s="30"/>
      <c r="D215" s="30"/>
    </row>
    <row r="216" spans="1:4" x14ac:dyDescent="0.25">
      <c r="A216" s="29"/>
      <c r="B216" s="29"/>
      <c r="C216" s="30"/>
      <c r="D216" s="30"/>
    </row>
    <row r="217" spans="1:4" x14ac:dyDescent="0.25">
      <c r="A217" s="29" t="s">
        <v>307</v>
      </c>
      <c r="B217" s="29"/>
      <c r="C217" s="30">
        <v>1299797</v>
      </c>
      <c r="D217" s="30">
        <v>0</v>
      </c>
    </row>
    <row r="218" spans="1:4" x14ac:dyDescent="0.25">
      <c r="A218" s="29" t="s">
        <v>308</v>
      </c>
      <c r="B218" s="29"/>
      <c r="C218" s="30">
        <v>144011</v>
      </c>
      <c r="D218" s="30">
        <v>0</v>
      </c>
    </row>
    <row r="219" spans="1:4" x14ac:dyDescent="0.25">
      <c r="A219" s="29" t="s">
        <v>117</v>
      </c>
      <c r="B219" s="29"/>
      <c r="C219" s="30">
        <v>1035476</v>
      </c>
      <c r="D219" s="30">
        <v>0</v>
      </c>
    </row>
    <row r="220" spans="1:4" x14ac:dyDescent="0.25">
      <c r="A220" s="29" t="s">
        <v>342</v>
      </c>
      <c r="B220" s="29"/>
      <c r="C220" s="30">
        <v>1181576</v>
      </c>
      <c r="D220" s="30"/>
    </row>
    <row r="221" spans="1:4" x14ac:dyDescent="0.25">
      <c r="A221" s="29"/>
      <c r="B221" s="29"/>
      <c r="C221" s="30">
        <v>1567782</v>
      </c>
      <c r="D221" s="30"/>
    </row>
    <row r="222" spans="1:4" x14ac:dyDescent="0.25">
      <c r="A222" s="29" t="s">
        <v>281</v>
      </c>
      <c r="B222" s="29"/>
      <c r="C222" s="30">
        <v>784641</v>
      </c>
      <c r="D222" s="30">
        <v>0</v>
      </c>
    </row>
    <row r="223" spans="1:4" x14ac:dyDescent="0.25">
      <c r="A223" s="29" t="s">
        <v>414</v>
      </c>
      <c r="B223" s="29"/>
      <c r="C223" s="30">
        <v>2450325</v>
      </c>
      <c r="D223" s="30"/>
    </row>
    <row r="224" spans="1:4" x14ac:dyDescent="0.25">
      <c r="A224" s="29"/>
      <c r="B224" s="29"/>
      <c r="C224" s="30"/>
      <c r="D224" s="30"/>
    </row>
    <row r="225" spans="1:11" x14ac:dyDescent="0.25">
      <c r="A225" s="29"/>
      <c r="B225" s="29"/>
      <c r="C225" s="30"/>
      <c r="D225" s="30"/>
    </row>
    <row r="226" spans="1:11" x14ac:dyDescent="0.25">
      <c r="A226" s="27" t="s">
        <v>23</v>
      </c>
      <c r="B226" s="40" t="s">
        <v>43</v>
      </c>
      <c r="C226" s="38">
        <f>SUM(C217:C225)</f>
        <v>8463608</v>
      </c>
      <c r="D226" s="30">
        <f>SUM(D216:D225)</f>
        <v>0</v>
      </c>
    </row>
    <row r="227" spans="1:11" x14ac:dyDescent="0.25">
      <c r="A227" s="29"/>
      <c r="B227" s="29"/>
      <c r="C227" s="30"/>
      <c r="D227" s="30"/>
    </row>
    <row r="228" spans="1:11" x14ac:dyDescent="0.25">
      <c r="A228" s="31" t="s">
        <v>118</v>
      </c>
      <c r="B228" s="40" t="s">
        <v>43</v>
      </c>
      <c r="C228" s="38">
        <f>C176+C185+C199+C204+C213+C226</f>
        <v>59941671.980000004</v>
      </c>
      <c r="D228" s="38">
        <v>0</v>
      </c>
      <c r="I228" s="26"/>
      <c r="K228" s="26"/>
    </row>
    <row r="229" spans="1:11" x14ac:dyDescent="0.25">
      <c r="A229" s="29"/>
      <c r="B229" s="29"/>
      <c r="C229" s="30"/>
      <c r="D229" s="30"/>
      <c r="E229" s="26"/>
    </row>
    <row r="230" spans="1:11" x14ac:dyDescent="0.25">
      <c r="A230" s="27" t="s">
        <v>119</v>
      </c>
      <c r="B230" s="29"/>
      <c r="C230" s="30"/>
      <c r="D230" s="30"/>
    </row>
    <row r="231" spans="1:11" x14ac:dyDescent="0.25">
      <c r="A231" s="29" t="s">
        <v>299</v>
      </c>
      <c r="B231" s="29"/>
      <c r="C231" s="30">
        <v>1243527</v>
      </c>
      <c r="D231" s="30">
        <v>0</v>
      </c>
    </row>
    <row r="232" spans="1:11" x14ac:dyDescent="0.25">
      <c r="A232" s="29"/>
      <c r="B232" s="29"/>
      <c r="C232" s="30"/>
      <c r="D232" s="30"/>
    </row>
    <row r="233" spans="1:11" x14ac:dyDescent="0.25">
      <c r="A233" s="27" t="s">
        <v>23</v>
      </c>
      <c r="B233" s="40" t="s">
        <v>43</v>
      </c>
      <c r="C233" s="38">
        <f>SUM(C231:C232)</f>
        <v>1243527</v>
      </c>
      <c r="D233" s="30">
        <v>0</v>
      </c>
    </row>
    <row r="234" spans="1:11" x14ac:dyDescent="0.25">
      <c r="A234" s="27"/>
      <c r="B234" s="40"/>
      <c r="C234" s="38"/>
      <c r="D234" s="30"/>
    </row>
    <row r="235" spans="1:11" x14ac:dyDescent="0.25">
      <c r="A235" s="29"/>
      <c r="B235" s="29"/>
      <c r="C235" s="30"/>
      <c r="D235" s="30"/>
    </row>
    <row r="236" spans="1:11" x14ac:dyDescent="0.25">
      <c r="A236" s="31" t="s">
        <v>31</v>
      </c>
      <c r="B236" s="29"/>
      <c r="C236" s="30"/>
      <c r="D236" s="30"/>
    </row>
    <row r="237" spans="1:11" x14ac:dyDescent="0.25">
      <c r="A237" s="29"/>
      <c r="B237" s="29"/>
      <c r="C237" s="30"/>
      <c r="D237" s="30"/>
    </row>
    <row r="238" spans="1:11" x14ac:dyDescent="0.25">
      <c r="A238" s="29" t="s">
        <v>262</v>
      </c>
      <c r="B238" s="29"/>
      <c r="C238" s="30">
        <v>102291.82</v>
      </c>
      <c r="D238" s="30">
        <v>0</v>
      </c>
    </row>
    <row r="239" spans="1:11" x14ac:dyDescent="0.25">
      <c r="A239" s="29" t="s">
        <v>403</v>
      </c>
      <c r="B239" s="29"/>
      <c r="C239" s="30">
        <v>376603.5</v>
      </c>
      <c r="D239" s="30">
        <v>0</v>
      </c>
    </row>
    <row r="240" spans="1:11" x14ac:dyDescent="0.25">
      <c r="A240" s="29" t="s">
        <v>404</v>
      </c>
      <c r="B240" s="29"/>
      <c r="C240" s="30">
        <v>915942.67</v>
      </c>
      <c r="D240" s="30">
        <v>0</v>
      </c>
    </row>
    <row r="241" spans="1:4" x14ac:dyDescent="0.25">
      <c r="A241" s="29" t="s">
        <v>120</v>
      </c>
      <c r="B241" s="29"/>
      <c r="C241" s="30">
        <v>646451</v>
      </c>
      <c r="D241" s="30">
        <v>0</v>
      </c>
    </row>
    <row r="242" spans="1:4" x14ac:dyDescent="0.25">
      <c r="A242" s="29" t="s">
        <v>300</v>
      </c>
      <c r="B242" s="29"/>
      <c r="C242" s="30">
        <v>36811</v>
      </c>
      <c r="D242" s="30">
        <v>0</v>
      </c>
    </row>
    <row r="243" spans="1:4" x14ac:dyDescent="0.25">
      <c r="A243" s="29" t="s">
        <v>408</v>
      </c>
      <c r="B243" s="29"/>
      <c r="C243" s="30">
        <v>240938.13</v>
      </c>
      <c r="D243" s="30">
        <v>0</v>
      </c>
    </row>
    <row r="244" spans="1:4" x14ac:dyDescent="0.25">
      <c r="A244" s="29" t="s">
        <v>409</v>
      </c>
      <c r="B244" s="29"/>
      <c r="C244" s="30">
        <v>2091034</v>
      </c>
      <c r="D244" s="30">
        <v>0</v>
      </c>
    </row>
    <row r="245" spans="1:4" x14ac:dyDescent="0.25">
      <c r="A245" s="33" t="s">
        <v>121</v>
      </c>
      <c r="B245" s="29"/>
      <c r="C245" s="30">
        <v>47712.22</v>
      </c>
      <c r="D245" s="30">
        <v>0</v>
      </c>
    </row>
    <row r="246" spans="1:4" x14ac:dyDescent="0.25">
      <c r="A246" s="33" t="s">
        <v>301</v>
      </c>
      <c r="B246" s="29"/>
      <c r="C246" s="30">
        <v>128770.89</v>
      </c>
      <c r="D246" s="30">
        <v>0</v>
      </c>
    </row>
    <row r="247" spans="1:4" x14ac:dyDescent="0.25">
      <c r="A247" s="29" t="s">
        <v>310</v>
      </c>
      <c r="B247" s="29"/>
      <c r="C247" s="30">
        <v>200019.28</v>
      </c>
      <c r="D247" s="30">
        <v>0</v>
      </c>
    </row>
    <row r="248" spans="1:4" x14ac:dyDescent="0.25">
      <c r="A248" s="33" t="s">
        <v>122</v>
      </c>
      <c r="B248" s="29"/>
      <c r="C248" s="30">
        <v>0</v>
      </c>
      <c r="D248" s="30">
        <v>1180887.49</v>
      </c>
    </row>
    <row r="249" spans="1:4" x14ac:dyDescent="0.25">
      <c r="A249" s="33" t="s">
        <v>123</v>
      </c>
      <c r="B249" s="29"/>
      <c r="C249" s="30">
        <v>0</v>
      </c>
      <c r="D249" s="30">
        <v>3026058.64</v>
      </c>
    </row>
    <row r="250" spans="1:4" x14ac:dyDescent="0.25">
      <c r="A250" s="33" t="s">
        <v>124</v>
      </c>
      <c r="B250" s="29"/>
      <c r="C250" s="30">
        <v>0</v>
      </c>
      <c r="D250" s="30">
        <v>4464609.5599999996</v>
      </c>
    </row>
    <row r="251" spans="1:4" x14ac:dyDescent="0.25">
      <c r="A251" s="33" t="s">
        <v>125</v>
      </c>
      <c r="B251" s="29"/>
      <c r="C251" s="30">
        <v>108229.12</v>
      </c>
      <c r="D251" s="30">
        <v>0</v>
      </c>
    </row>
    <row r="252" spans="1:4" x14ac:dyDescent="0.25">
      <c r="A252" s="33" t="s">
        <v>126</v>
      </c>
      <c r="B252" s="29"/>
      <c r="C252" s="30">
        <v>1277889.94</v>
      </c>
      <c r="D252" s="30">
        <v>0</v>
      </c>
    </row>
    <row r="253" spans="1:4" x14ac:dyDescent="0.25">
      <c r="A253" s="33" t="s">
        <v>127</v>
      </c>
      <c r="B253" s="29"/>
      <c r="C253" s="30">
        <v>1370645.28</v>
      </c>
      <c r="D253" s="30">
        <v>0</v>
      </c>
    </row>
    <row r="254" spans="1:4" x14ac:dyDescent="0.25">
      <c r="A254" s="29" t="s">
        <v>302</v>
      </c>
      <c r="B254" s="29"/>
      <c r="C254" s="30">
        <v>0</v>
      </c>
      <c r="D254" s="30">
        <v>267802.63</v>
      </c>
    </row>
    <row r="255" spans="1:4" x14ac:dyDescent="0.25">
      <c r="A255" s="33" t="s">
        <v>128</v>
      </c>
      <c r="B255" s="29"/>
      <c r="C255" s="30">
        <v>658805.65</v>
      </c>
      <c r="D255" s="30">
        <v>0</v>
      </c>
    </row>
    <row r="256" spans="1:4" x14ac:dyDescent="0.25">
      <c r="A256" s="33" t="s">
        <v>410</v>
      </c>
      <c r="B256" s="29"/>
      <c r="C256" s="30">
        <v>320125</v>
      </c>
      <c r="D256" s="30">
        <v>0</v>
      </c>
    </row>
    <row r="257" spans="1:11" x14ac:dyDescent="0.25">
      <c r="A257" s="29" t="s">
        <v>129</v>
      </c>
      <c r="B257" s="29"/>
      <c r="C257" s="30">
        <v>157047.72</v>
      </c>
      <c r="D257" s="30">
        <v>0</v>
      </c>
    </row>
    <row r="258" spans="1:11" x14ac:dyDescent="0.25">
      <c r="A258" s="29"/>
      <c r="B258" s="29"/>
      <c r="C258" s="30"/>
      <c r="D258" s="30"/>
    </row>
    <row r="259" spans="1:11" x14ac:dyDescent="0.25">
      <c r="A259" s="27" t="s">
        <v>23</v>
      </c>
      <c r="B259" s="29"/>
      <c r="C259" s="38">
        <f>SUM(C238:C258)</f>
        <v>8679317.2200000007</v>
      </c>
      <c r="D259" s="38">
        <f>SUM(D238:D258)</f>
        <v>8939358.3200000003</v>
      </c>
      <c r="I259" s="26"/>
    </row>
    <row r="260" spans="1:11" x14ac:dyDescent="0.25">
      <c r="A260" s="27" t="s">
        <v>44</v>
      </c>
      <c r="B260" s="40" t="s">
        <v>43</v>
      </c>
      <c r="C260" s="38"/>
      <c r="D260" s="156">
        <f>D259-C259</f>
        <v>260041.09999999963</v>
      </c>
      <c r="G260" s="26"/>
      <c r="H260" s="26"/>
      <c r="I260" s="26"/>
    </row>
    <row r="261" spans="1:11" x14ac:dyDescent="0.25">
      <c r="A261" s="27"/>
      <c r="B261" s="40"/>
      <c r="C261" s="38"/>
      <c r="D261" s="30"/>
      <c r="G261" s="26"/>
      <c r="H261" s="26"/>
      <c r="I261" s="26"/>
      <c r="K261" s="26"/>
    </row>
    <row r="262" spans="1:11" x14ac:dyDescent="0.25">
      <c r="A262" s="29"/>
      <c r="B262" s="29"/>
      <c r="C262" s="30"/>
      <c r="D262" s="151"/>
      <c r="E262" s="73"/>
    </row>
    <row r="263" spans="1:11" x14ac:dyDescent="0.25">
      <c r="A263" s="31" t="s">
        <v>130</v>
      </c>
      <c r="B263" s="29"/>
      <c r="C263" s="30"/>
      <c r="D263" s="151"/>
      <c r="E263" s="73"/>
    </row>
    <row r="264" spans="1:11" x14ac:dyDescent="0.25">
      <c r="A264" s="76"/>
      <c r="B264" s="76"/>
      <c r="C264" s="30"/>
      <c r="D264" s="151"/>
      <c r="E264" s="73"/>
      <c r="G264" s="26"/>
      <c r="H264" s="26"/>
      <c r="J264" s="26"/>
    </row>
    <row r="265" spans="1:11" x14ac:dyDescent="0.25">
      <c r="A265" s="29" t="s">
        <v>405</v>
      </c>
      <c r="B265" s="29"/>
      <c r="C265" s="30">
        <v>10484985</v>
      </c>
      <c r="D265" s="151">
        <v>0</v>
      </c>
      <c r="E265" s="74"/>
    </row>
    <row r="266" spans="1:11" x14ac:dyDescent="0.25">
      <c r="A266" s="29" t="s">
        <v>406</v>
      </c>
      <c r="B266" s="29"/>
      <c r="C266" s="30">
        <v>210000</v>
      </c>
      <c r="D266" s="151">
        <v>0</v>
      </c>
      <c r="E266" s="74"/>
    </row>
    <row r="267" spans="1:11" x14ac:dyDescent="0.25">
      <c r="A267" s="29" t="s">
        <v>407</v>
      </c>
      <c r="B267" s="29"/>
      <c r="C267" s="30">
        <v>9888378</v>
      </c>
      <c r="D267" s="151">
        <v>0</v>
      </c>
      <c r="E267" s="74"/>
    </row>
    <row r="268" spans="1:11" x14ac:dyDescent="0.25">
      <c r="A268" s="76"/>
      <c r="B268" s="76"/>
      <c r="C268" s="30"/>
      <c r="D268" s="151"/>
      <c r="E268" s="73"/>
    </row>
    <row r="269" spans="1:11" x14ac:dyDescent="0.25">
      <c r="A269" s="77" t="s">
        <v>23</v>
      </c>
      <c r="B269" s="40" t="s">
        <v>43</v>
      </c>
      <c r="C269" s="38">
        <f>SUM(C264:C268)</f>
        <v>20583363</v>
      </c>
      <c r="D269" s="30">
        <f ca="1">SUM(D264:D269)</f>
        <v>0</v>
      </c>
      <c r="E269" s="26"/>
      <c r="H269" s="26"/>
      <c r="J269" s="26"/>
    </row>
    <row r="270" spans="1:11" x14ac:dyDescent="0.25">
      <c r="A270" s="77"/>
      <c r="B270" s="40"/>
      <c r="C270" s="38"/>
      <c r="D270" s="30"/>
      <c r="J270" s="26"/>
    </row>
    <row r="271" spans="1:11" x14ac:dyDescent="0.25">
      <c r="A271" s="157" t="s">
        <v>432</v>
      </c>
      <c r="B271" s="40"/>
      <c r="C271" s="38">
        <f>C269-D260</f>
        <v>20323321.899999999</v>
      </c>
      <c r="D271" s="30">
        <v>0</v>
      </c>
      <c r="E271" s="26"/>
      <c r="J271" s="26"/>
    </row>
    <row r="272" spans="1:11" x14ac:dyDescent="0.25">
      <c r="A272" s="77"/>
      <c r="B272" s="40"/>
      <c r="C272" s="38"/>
      <c r="D272" s="30"/>
      <c r="J272" s="26"/>
    </row>
    <row r="273" spans="1:10" x14ac:dyDescent="0.25">
      <c r="A273" s="27"/>
      <c r="B273" s="29"/>
      <c r="C273" s="30"/>
      <c r="D273" s="30"/>
    </row>
    <row r="274" spans="1:10" x14ac:dyDescent="0.25">
      <c r="A274" s="31" t="s">
        <v>32</v>
      </c>
      <c r="B274" s="29"/>
      <c r="C274" s="30"/>
      <c r="D274" s="30"/>
      <c r="H274" s="26"/>
      <c r="J274" s="26"/>
    </row>
    <row r="275" spans="1:10" x14ac:dyDescent="0.25">
      <c r="A275" s="29"/>
      <c r="B275" s="29"/>
      <c r="C275" s="30"/>
      <c r="D275" s="30"/>
    </row>
    <row r="276" spans="1:10" x14ac:dyDescent="0.25">
      <c r="A276" s="29" t="s">
        <v>400</v>
      </c>
      <c r="B276" s="29"/>
      <c r="C276" s="30">
        <v>80792.52</v>
      </c>
      <c r="D276" s="30">
        <f ca="1">SUM(D263:D276)</f>
        <v>0</v>
      </c>
      <c r="J276" s="26"/>
    </row>
    <row r="277" spans="1:10" x14ac:dyDescent="0.25">
      <c r="A277" s="29" t="s">
        <v>311</v>
      </c>
      <c r="B277" s="29"/>
      <c r="C277" s="30">
        <v>26945</v>
      </c>
      <c r="D277" s="30">
        <v>0</v>
      </c>
      <c r="J277" s="26"/>
    </row>
    <row r="278" spans="1:10" x14ac:dyDescent="0.25">
      <c r="A278" s="29" t="s">
        <v>312</v>
      </c>
      <c r="B278" s="29"/>
      <c r="C278" s="30">
        <v>257718</v>
      </c>
      <c r="D278" s="30">
        <v>0</v>
      </c>
    </row>
    <row r="279" spans="1:10" x14ac:dyDescent="0.25">
      <c r="A279" s="29" t="s">
        <v>131</v>
      </c>
      <c r="B279" s="29"/>
      <c r="C279" s="30">
        <v>380818</v>
      </c>
      <c r="D279" s="30">
        <v>0</v>
      </c>
    </row>
    <row r="280" spans="1:10" x14ac:dyDescent="0.25">
      <c r="A280" s="29" t="s">
        <v>261</v>
      </c>
      <c r="B280" s="29"/>
      <c r="C280" s="30">
        <v>152889</v>
      </c>
      <c r="D280" s="30">
        <v>0</v>
      </c>
    </row>
    <row r="281" spans="1:10" x14ac:dyDescent="0.25">
      <c r="A281" s="29" t="s">
        <v>132</v>
      </c>
      <c r="B281" s="29"/>
      <c r="C281" s="30">
        <v>215032</v>
      </c>
      <c r="D281" s="30">
        <v>0</v>
      </c>
    </row>
    <row r="282" spans="1:10" x14ac:dyDescent="0.25">
      <c r="A282" s="29" t="s">
        <v>133</v>
      </c>
      <c r="B282" s="29"/>
      <c r="C282" s="30">
        <v>724442</v>
      </c>
      <c r="D282" s="30">
        <v>0</v>
      </c>
    </row>
    <row r="283" spans="1:10" x14ac:dyDescent="0.25">
      <c r="A283" s="29" t="s">
        <v>134</v>
      </c>
      <c r="B283" s="29"/>
      <c r="C283" s="41">
        <v>1623693.08</v>
      </c>
      <c r="D283" s="30">
        <f ca="1">SUM(D268:D283)</f>
        <v>0</v>
      </c>
    </row>
    <row r="284" spans="1:10" x14ac:dyDescent="0.25">
      <c r="A284" s="29" t="s">
        <v>313</v>
      </c>
      <c r="B284" s="29"/>
      <c r="C284" s="41">
        <v>302216</v>
      </c>
      <c r="D284" s="30">
        <v>0</v>
      </c>
    </row>
    <row r="285" spans="1:10" x14ac:dyDescent="0.25">
      <c r="A285" s="29" t="s">
        <v>135</v>
      </c>
      <c r="B285" s="29"/>
      <c r="C285" s="30">
        <v>88921</v>
      </c>
      <c r="D285" s="30">
        <f ca="1">SUM(D268:D285)</f>
        <v>0</v>
      </c>
    </row>
    <row r="286" spans="1:10" x14ac:dyDescent="0.25">
      <c r="A286" s="29" t="s">
        <v>260</v>
      </c>
      <c r="B286" s="29"/>
      <c r="C286" s="30">
        <v>251845</v>
      </c>
      <c r="D286" s="30">
        <v>0</v>
      </c>
    </row>
    <row r="287" spans="1:10" x14ac:dyDescent="0.25">
      <c r="A287" s="29" t="s">
        <v>288</v>
      </c>
      <c r="B287" s="29"/>
      <c r="C287" s="30">
        <v>211551</v>
      </c>
      <c r="D287" s="30">
        <v>0</v>
      </c>
      <c r="F287" s="26"/>
    </row>
    <row r="288" spans="1:10" x14ac:dyDescent="0.25">
      <c r="A288" s="33" t="s">
        <v>136</v>
      </c>
      <c r="B288" s="29"/>
      <c r="C288" s="30">
        <v>4204029.5999999996</v>
      </c>
      <c r="D288" s="30">
        <v>0</v>
      </c>
      <c r="F288" s="30"/>
    </row>
    <row r="289" spans="1:6" x14ac:dyDescent="0.25">
      <c r="A289" s="33" t="s">
        <v>315</v>
      </c>
      <c r="B289" s="29"/>
      <c r="C289" s="30">
        <v>575708</v>
      </c>
      <c r="D289" s="30">
        <v>0</v>
      </c>
      <c r="F289" s="30"/>
    </row>
    <row r="290" spans="1:6" x14ac:dyDescent="0.25">
      <c r="A290" s="33" t="s">
        <v>399</v>
      </c>
      <c r="B290" s="29"/>
      <c r="C290" s="30">
        <v>399673</v>
      </c>
      <c r="D290" s="30">
        <v>0</v>
      </c>
    </row>
    <row r="291" spans="1:6" x14ac:dyDescent="0.25">
      <c r="A291" s="33" t="s">
        <v>401</v>
      </c>
      <c r="B291" s="29"/>
      <c r="C291" s="30">
        <v>201428</v>
      </c>
      <c r="D291" s="30">
        <v>0</v>
      </c>
    </row>
    <row r="292" spans="1:6" x14ac:dyDescent="0.25">
      <c r="A292" s="33" t="s">
        <v>402</v>
      </c>
      <c r="B292" s="29"/>
      <c r="C292" s="30">
        <v>226591</v>
      </c>
      <c r="D292" s="30">
        <v>0</v>
      </c>
    </row>
    <row r="293" spans="1:6" x14ac:dyDescent="0.25">
      <c r="A293" s="29" t="s">
        <v>314</v>
      </c>
      <c r="B293" s="29"/>
      <c r="C293" s="30">
        <v>76226</v>
      </c>
      <c r="D293" s="30">
        <v>0</v>
      </c>
    </row>
    <row r="294" spans="1:6" x14ac:dyDescent="0.25">
      <c r="A294" s="29"/>
      <c r="B294" s="29"/>
      <c r="C294" s="30"/>
      <c r="D294" s="30"/>
    </row>
    <row r="295" spans="1:6" x14ac:dyDescent="0.25">
      <c r="A295" s="29" t="s">
        <v>23</v>
      </c>
      <c r="B295" s="40" t="s">
        <v>43</v>
      </c>
      <c r="C295" s="38">
        <f>SUM(C275:C294)</f>
        <v>10000518.199999999</v>
      </c>
      <c r="D295" s="30">
        <f ca="1">SUM(D286:D295)</f>
        <v>0</v>
      </c>
      <c r="F295" s="26"/>
    </row>
    <row r="296" spans="1:6" x14ac:dyDescent="0.25">
      <c r="A296" s="29"/>
      <c r="B296" s="29"/>
      <c r="C296" s="38"/>
      <c r="D296" s="30"/>
    </row>
    <row r="297" spans="1:6" x14ac:dyDescent="0.25">
      <c r="A297" s="29"/>
      <c r="B297" s="29"/>
      <c r="C297" s="30"/>
      <c r="D297" s="30"/>
    </row>
    <row r="298" spans="1:6" x14ac:dyDescent="0.25">
      <c r="A298" s="31" t="s">
        <v>33</v>
      </c>
      <c r="B298" s="29"/>
      <c r="C298" s="30"/>
      <c r="D298" s="30"/>
    </row>
    <row r="299" spans="1:6" x14ac:dyDescent="0.25">
      <c r="A299" s="29"/>
      <c r="B299" s="29"/>
      <c r="C299" s="30"/>
      <c r="D299" s="30"/>
    </row>
    <row r="300" spans="1:6" x14ac:dyDescent="0.25">
      <c r="A300" s="33" t="s">
        <v>419</v>
      </c>
      <c r="B300" s="29"/>
      <c r="C300" s="30">
        <v>0</v>
      </c>
      <c r="D300" s="30">
        <v>44</v>
      </c>
    </row>
    <row r="301" spans="1:6" x14ac:dyDescent="0.25">
      <c r="A301" s="33" t="s">
        <v>420</v>
      </c>
      <c r="B301" s="29"/>
      <c r="C301" s="30">
        <v>36000</v>
      </c>
      <c r="D301" s="30">
        <v>0</v>
      </c>
    </row>
    <row r="302" spans="1:6" x14ac:dyDescent="0.25">
      <c r="A302" s="33" t="s">
        <v>316</v>
      </c>
      <c r="B302" s="29"/>
      <c r="C302" s="30">
        <v>4000</v>
      </c>
      <c r="D302" s="30">
        <v>0</v>
      </c>
    </row>
    <row r="303" spans="1:6" x14ac:dyDescent="0.25">
      <c r="A303" s="33" t="s">
        <v>137</v>
      </c>
      <c r="B303" s="29"/>
      <c r="C303" s="30">
        <v>0</v>
      </c>
      <c r="D303" s="30">
        <v>150000</v>
      </c>
    </row>
    <row r="304" spans="1:6" x14ac:dyDescent="0.25">
      <c r="A304" s="33" t="s">
        <v>421</v>
      </c>
      <c r="B304" s="29"/>
      <c r="C304" s="30">
        <v>1502</v>
      </c>
      <c r="D304" s="30">
        <v>0</v>
      </c>
    </row>
    <row r="305" spans="1:9" x14ac:dyDescent="0.25">
      <c r="A305" s="33" t="s">
        <v>422</v>
      </c>
      <c r="B305" s="29"/>
      <c r="C305" s="30">
        <v>3000</v>
      </c>
      <c r="D305" s="30">
        <v>0</v>
      </c>
    </row>
    <row r="306" spans="1:9" x14ac:dyDescent="0.25">
      <c r="A306" s="33" t="s">
        <v>317</v>
      </c>
      <c r="B306" s="29"/>
      <c r="C306" s="30">
        <v>1000</v>
      </c>
      <c r="D306" s="30">
        <v>0</v>
      </c>
    </row>
    <row r="307" spans="1:9" x14ac:dyDescent="0.25">
      <c r="A307" s="33" t="s">
        <v>415</v>
      </c>
      <c r="B307" s="29"/>
      <c r="C307" s="30">
        <v>119662</v>
      </c>
      <c r="D307" s="30">
        <v>0</v>
      </c>
    </row>
    <row r="308" spans="1:9" x14ac:dyDescent="0.25">
      <c r="A308" s="33" t="s">
        <v>416</v>
      </c>
      <c r="B308" s="29"/>
      <c r="C308" s="30">
        <v>5000</v>
      </c>
      <c r="D308" s="30">
        <v>0</v>
      </c>
    </row>
    <row r="309" spans="1:9" x14ac:dyDescent="0.25">
      <c r="A309" s="33" t="s">
        <v>417</v>
      </c>
      <c r="B309" s="29"/>
      <c r="C309" s="30">
        <v>228445</v>
      </c>
      <c r="D309" s="30">
        <v>0</v>
      </c>
    </row>
    <row r="310" spans="1:9" x14ac:dyDescent="0.25">
      <c r="A310" s="33" t="s">
        <v>418</v>
      </c>
      <c r="B310" s="29"/>
      <c r="C310" s="30">
        <v>0</v>
      </c>
      <c r="D310" s="30">
        <v>2500</v>
      </c>
    </row>
    <row r="311" spans="1:9" x14ac:dyDescent="0.25">
      <c r="A311" s="33" t="s">
        <v>423</v>
      </c>
      <c r="B311" s="29"/>
      <c r="C311" s="30">
        <v>3448409.81</v>
      </c>
      <c r="D311" s="30">
        <v>0</v>
      </c>
      <c r="E311" s="30"/>
      <c r="F311" s="30"/>
      <c r="H311" s="26"/>
    </row>
    <row r="312" spans="1:9" x14ac:dyDescent="0.25">
      <c r="A312" s="33" t="s">
        <v>457</v>
      </c>
      <c r="B312" s="29"/>
      <c r="C312" s="30">
        <v>6000</v>
      </c>
      <c r="D312" s="30">
        <v>0</v>
      </c>
      <c r="E312" s="30"/>
      <c r="F312" s="30"/>
    </row>
    <row r="313" spans="1:9" x14ac:dyDescent="0.25">
      <c r="A313" s="33" t="s">
        <v>425</v>
      </c>
      <c r="B313" s="29"/>
      <c r="C313" s="30">
        <v>121951</v>
      </c>
      <c r="D313" s="30">
        <v>0</v>
      </c>
      <c r="E313" s="30"/>
      <c r="F313" s="30"/>
      <c r="H313" s="26"/>
      <c r="I313" s="26"/>
    </row>
    <row r="314" spans="1:9" x14ac:dyDescent="0.25">
      <c r="A314" s="33" t="s">
        <v>424</v>
      </c>
      <c r="B314" s="29"/>
      <c r="C314" s="30">
        <v>26515</v>
      </c>
      <c r="D314" s="30">
        <v>0</v>
      </c>
      <c r="E314" s="30"/>
      <c r="F314" s="30"/>
    </row>
    <row r="315" spans="1:9" x14ac:dyDescent="0.25">
      <c r="A315" s="33" t="s">
        <v>348</v>
      </c>
      <c r="B315" s="29"/>
      <c r="C315" s="30">
        <v>1500000</v>
      </c>
      <c r="D315" s="30">
        <v>0</v>
      </c>
      <c r="F315" s="26"/>
    </row>
    <row r="316" spans="1:9" x14ac:dyDescent="0.25">
      <c r="A316" s="33"/>
      <c r="B316" s="29"/>
      <c r="C316" s="30"/>
      <c r="D316" s="30"/>
    </row>
    <row r="317" spans="1:9" x14ac:dyDescent="0.25">
      <c r="A317" s="33"/>
      <c r="B317" s="29"/>
      <c r="C317" s="30"/>
      <c r="D317" s="30"/>
    </row>
    <row r="318" spans="1:9" x14ac:dyDescent="0.25">
      <c r="A318" s="29"/>
      <c r="B318" s="29"/>
      <c r="C318" s="30"/>
      <c r="D318" s="30"/>
    </row>
    <row r="319" spans="1:9" x14ac:dyDescent="0.25">
      <c r="A319" s="29" t="s">
        <v>23</v>
      </c>
      <c r="B319" s="40" t="s">
        <v>43</v>
      </c>
      <c r="C319" s="38">
        <f>SUM(C300:C318)</f>
        <v>5501484.8100000005</v>
      </c>
      <c r="D319" s="38">
        <f>SUM(D300:D318)</f>
        <v>152544</v>
      </c>
    </row>
    <row r="320" spans="1:9" x14ac:dyDescent="0.25">
      <c r="A320" s="29"/>
      <c r="B320" s="40"/>
      <c r="C320" s="38"/>
      <c r="D320" s="38"/>
    </row>
    <row r="321" spans="1:6" x14ac:dyDescent="0.25">
      <c r="A321" s="29"/>
      <c r="B321" s="40"/>
      <c r="C321" s="38">
        <f>C319-D319</f>
        <v>5348940.8100000005</v>
      </c>
      <c r="D321" s="38"/>
    </row>
    <row r="322" spans="1:6" x14ac:dyDescent="0.25">
      <c r="A322" s="29"/>
      <c r="B322" s="29"/>
      <c r="C322" s="38"/>
      <c r="D322" s="38"/>
      <c r="E322" s="26"/>
    </row>
    <row r="323" spans="1:6" x14ac:dyDescent="0.25">
      <c r="A323" s="42"/>
      <c r="B323" s="42"/>
      <c r="C323" s="43"/>
      <c r="D323" s="44"/>
      <c r="F323" s="26"/>
    </row>
  </sheetData>
  <mergeCells count="2">
    <mergeCell ref="A2:D2"/>
    <mergeCell ref="A3:D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187"/>
  <sheetViews>
    <sheetView topLeftCell="A154" zoomScale="115" zoomScaleNormal="115" workbookViewId="0">
      <selection activeCell="E65" sqref="E65"/>
    </sheetView>
  </sheetViews>
  <sheetFormatPr defaultRowHeight="15" x14ac:dyDescent="0.25"/>
  <cols>
    <col min="1" max="1" width="44.7109375" customWidth="1"/>
    <col min="2" max="2" width="5.85546875" customWidth="1"/>
    <col min="3" max="3" width="14.85546875" customWidth="1"/>
    <col min="4" max="4" width="19" customWidth="1"/>
    <col min="5" max="7" width="18.5703125" customWidth="1"/>
    <col min="8" max="8" width="20.5703125" customWidth="1"/>
    <col min="9" max="9" width="18.42578125" customWidth="1"/>
    <col min="10" max="10" width="19.140625" customWidth="1"/>
    <col min="12" max="12" width="14.5703125" customWidth="1"/>
  </cols>
  <sheetData>
    <row r="2" spans="1:12" x14ac:dyDescent="0.25">
      <c r="A2" s="164" t="s">
        <v>350</v>
      </c>
      <c r="B2" s="164"/>
      <c r="C2" s="164"/>
      <c r="D2" s="164"/>
      <c r="E2" s="164"/>
      <c r="F2" s="87"/>
      <c r="G2" s="87"/>
    </row>
    <row r="3" spans="1:12" x14ac:dyDescent="0.25">
      <c r="A3" s="165" t="s">
        <v>351</v>
      </c>
      <c r="B3" s="165"/>
      <c r="C3" s="165"/>
      <c r="D3" s="165"/>
      <c r="E3" s="165"/>
      <c r="F3" s="88"/>
      <c r="G3" s="88"/>
    </row>
    <row r="4" spans="1:12" x14ac:dyDescent="0.25">
      <c r="A4" s="45"/>
      <c r="B4" s="45"/>
      <c r="C4" s="46"/>
      <c r="D4" s="46"/>
      <c r="E4" s="45"/>
      <c r="F4" s="45"/>
      <c r="G4" s="45"/>
    </row>
    <row r="5" spans="1:12" x14ac:dyDescent="0.25">
      <c r="A5" s="47" t="s">
        <v>138</v>
      </c>
      <c r="C5" s="48" t="s">
        <v>35</v>
      </c>
      <c r="D5" s="48" t="s">
        <v>36</v>
      </c>
    </row>
    <row r="6" spans="1:12" x14ac:dyDescent="0.25">
      <c r="C6" s="26"/>
      <c r="D6" s="26"/>
      <c r="H6" s="92"/>
    </row>
    <row r="7" spans="1:12" x14ac:dyDescent="0.25">
      <c r="A7" s="7" t="s">
        <v>139</v>
      </c>
      <c r="C7" s="26">
        <v>0</v>
      </c>
      <c r="D7" s="26">
        <v>19077030.030000001</v>
      </c>
      <c r="E7" s="26"/>
      <c r="F7" s="26"/>
      <c r="G7" s="26"/>
      <c r="H7" s="26"/>
      <c r="I7" s="26"/>
      <c r="J7" s="26"/>
      <c r="L7" s="26"/>
    </row>
    <row r="8" spans="1:12" x14ac:dyDescent="0.25">
      <c r="A8" s="7" t="s">
        <v>140</v>
      </c>
      <c r="C8" s="26">
        <v>0</v>
      </c>
      <c r="D8" s="26">
        <v>2721020</v>
      </c>
      <c r="E8" s="26"/>
      <c r="F8" s="26"/>
      <c r="G8" s="26"/>
      <c r="H8" s="26"/>
      <c r="I8" s="26"/>
      <c r="J8" s="26"/>
      <c r="L8" s="26"/>
    </row>
    <row r="9" spans="1:12" x14ac:dyDescent="0.25">
      <c r="A9" s="7" t="s">
        <v>141</v>
      </c>
      <c r="C9" s="26">
        <v>0</v>
      </c>
      <c r="D9" s="26">
        <v>645650</v>
      </c>
      <c r="E9" s="26"/>
      <c r="F9" s="26"/>
      <c r="G9" s="26"/>
      <c r="H9" s="26"/>
      <c r="I9" s="26"/>
      <c r="J9" s="26"/>
      <c r="L9" s="26"/>
    </row>
    <row r="10" spans="1:12" x14ac:dyDescent="0.25">
      <c r="A10" s="7" t="s">
        <v>142</v>
      </c>
      <c r="C10" s="26">
        <v>0</v>
      </c>
      <c r="D10" s="26">
        <v>2356142</v>
      </c>
      <c r="E10" s="26"/>
      <c r="F10" s="26"/>
      <c r="G10" s="26"/>
      <c r="H10" s="26"/>
      <c r="I10" s="26"/>
      <c r="J10" s="26"/>
      <c r="L10" s="26"/>
    </row>
    <row r="11" spans="1:12" x14ac:dyDescent="0.25">
      <c r="A11" s="7" t="s">
        <v>143</v>
      </c>
      <c r="C11" s="26">
        <v>0</v>
      </c>
      <c r="D11" s="26">
        <v>1741544.24</v>
      </c>
      <c r="E11" s="26"/>
      <c r="F11" s="26"/>
      <c r="G11" s="26"/>
      <c r="H11" s="26"/>
      <c r="I11" s="26"/>
      <c r="J11" s="26"/>
      <c r="L11" s="26"/>
    </row>
    <row r="12" spans="1:12" x14ac:dyDescent="0.25">
      <c r="A12" s="7" t="s">
        <v>144</v>
      </c>
      <c r="C12" s="26">
        <v>0</v>
      </c>
      <c r="D12" s="26">
        <v>63456153.450000003</v>
      </c>
      <c r="E12" s="26"/>
      <c r="F12" s="26"/>
      <c r="G12" s="26"/>
      <c r="H12" s="26"/>
      <c r="I12" s="26"/>
      <c r="J12" s="26"/>
      <c r="L12" s="26"/>
    </row>
    <row r="13" spans="1:12" x14ac:dyDescent="0.25">
      <c r="A13" s="7" t="s">
        <v>145</v>
      </c>
      <c r="C13" s="26">
        <v>0</v>
      </c>
      <c r="D13" s="26">
        <v>2725755</v>
      </c>
      <c r="E13" s="49"/>
      <c r="F13" s="49"/>
      <c r="G13" s="49"/>
      <c r="H13" s="26"/>
      <c r="I13" s="26"/>
      <c r="J13" s="26"/>
      <c r="L13" s="26"/>
    </row>
    <row r="14" spans="1:12" x14ac:dyDescent="0.25">
      <c r="A14" s="7" t="s">
        <v>146</v>
      </c>
      <c r="C14" s="26">
        <v>0</v>
      </c>
      <c r="D14" s="26">
        <v>12273358</v>
      </c>
      <c r="E14" s="26"/>
      <c r="F14" s="26"/>
      <c r="G14" s="26"/>
      <c r="H14" s="26"/>
      <c r="I14" s="26"/>
      <c r="J14" s="26"/>
      <c r="L14" s="26"/>
    </row>
    <row r="15" spans="1:12" x14ac:dyDescent="0.25">
      <c r="A15" s="7" t="s">
        <v>147</v>
      </c>
      <c r="C15" s="26">
        <v>0</v>
      </c>
      <c r="D15" s="26">
        <v>927807</v>
      </c>
      <c r="E15" s="26"/>
      <c r="F15" s="26"/>
      <c r="G15" s="26"/>
      <c r="H15" s="26"/>
      <c r="I15" s="26"/>
      <c r="J15" s="26"/>
      <c r="L15" s="26"/>
    </row>
    <row r="16" spans="1:12" x14ac:dyDescent="0.25">
      <c r="A16" s="7" t="s">
        <v>148</v>
      </c>
      <c r="C16" s="26">
        <v>0</v>
      </c>
      <c r="D16" s="26">
        <v>175110</v>
      </c>
      <c r="E16" s="26"/>
      <c r="F16" s="26"/>
      <c r="G16" s="26"/>
      <c r="H16" s="26"/>
      <c r="I16" s="26"/>
      <c r="J16" s="26"/>
      <c r="L16" s="26"/>
    </row>
    <row r="17" spans="1:12" x14ac:dyDescent="0.25">
      <c r="A17" s="7" t="s">
        <v>149</v>
      </c>
      <c r="C17" s="26">
        <v>0</v>
      </c>
      <c r="D17" s="26">
        <v>1008650</v>
      </c>
      <c r="E17" s="26"/>
      <c r="F17" s="26"/>
      <c r="G17" s="26"/>
      <c r="H17" s="26"/>
      <c r="I17" s="26"/>
      <c r="J17" s="26"/>
      <c r="L17" s="26"/>
    </row>
    <row r="18" spans="1:12" x14ac:dyDescent="0.25">
      <c r="A18" s="7" t="s">
        <v>150</v>
      </c>
      <c r="C18" s="26">
        <v>0</v>
      </c>
      <c r="D18" s="26">
        <v>8703402</v>
      </c>
      <c r="E18" s="26"/>
      <c r="F18" s="26"/>
      <c r="G18" s="26"/>
      <c r="H18" s="26"/>
      <c r="I18" s="26"/>
      <c r="J18" s="26"/>
      <c r="L18" s="26"/>
    </row>
    <row r="19" spans="1:12" x14ac:dyDescent="0.25">
      <c r="A19" s="7" t="s">
        <v>151</v>
      </c>
      <c r="C19" s="26">
        <v>0</v>
      </c>
      <c r="D19" s="26">
        <v>108590</v>
      </c>
      <c r="E19" s="26"/>
      <c r="F19" s="26"/>
      <c r="G19" s="26"/>
      <c r="H19" s="26"/>
      <c r="I19" s="26"/>
      <c r="J19" s="26"/>
      <c r="L19" s="26"/>
    </row>
    <row r="20" spans="1:12" x14ac:dyDescent="0.25">
      <c r="A20" s="7" t="s">
        <v>152</v>
      </c>
      <c r="C20" s="26">
        <v>0</v>
      </c>
      <c r="D20" s="26">
        <v>16104755</v>
      </c>
      <c r="E20" s="26"/>
      <c r="F20" s="26"/>
      <c r="G20" s="26"/>
      <c r="H20" s="26"/>
      <c r="I20" s="26"/>
      <c r="J20" s="26"/>
      <c r="L20" s="26"/>
    </row>
    <row r="21" spans="1:12" x14ac:dyDescent="0.25">
      <c r="A21" s="7" t="s">
        <v>153</v>
      </c>
      <c r="C21" s="26">
        <v>0</v>
      </c>
      <c r="D21" s="26">
        <v>26597848.640000001</v>
      </c>
      <c r="E21" s="26"/>
      <c r="F21" s="26"/>
      <c r="G21" s="26"/>
      <c r="H21" s="26"/>
      <c r="I21" s="26"/>
      <c r="J21" s="26"/>
      <c r="L21" s="26"/>
    </row>
    <row r="22" spans="1:12" x14ac:dyDescent="0.25">
      <c r="A22" s="7" t="s">
        <v>154</v>
      </c>
      <c r="C22" s="26">
        <v>0</v>
      </c>
      <c r="D22" s="26">
        <v>17858024</v>
      </c>
      <c r="E22" s="26"/>
      <c r="F22" s="26"/>
      <c r="G22" s="26"/>
      <c r="H22" s="26"/>
      <c r="I22" s="26"/>
      <c r="J22" s="26"/>
      <c r="L22" s="26"/>
    </row>
    <row r="23" spans="1:12" x14ac:dyDescent="0.25">
      <c r="A23" s="7" t="s">
        <v>155</v>
      </c>
      <c r="C23" s="26">
        <v>0</v>
      </c>
      <c r="D23" s="26">
        <v>76142981.640000001</v>
      </c>
      <c r="E23" s="26"/>
      <c r="F23" s="26"/>
      <c r="G23" s="26"/>
      <c r="H23" s="26"/>
      <c r="I23" s="26"/>
      <c r="J23" s="26"/>
      <c r="L23" s="26"/>
    </row>
    <row r="24" spans="1:12" x14ac:dyDescent="0.25">
      <c r="A24" s="7"/>
      <c r="C24" s="26"/>
      <c r="D24" s="50"/>
      <c r="E24" s="24"/>
      <c r="F24" s="24"/>
      <c r="G24" s="24"/>
      <c r="H24" s="26"/>
      <c r="I24" s="50"/>
      <c r="J24" s="26"/>
      <c r="L24" s="26"/>
    </row>
    <row r="25" spans="1:12" x14ac:dyDescent="0.25">
      <c r="A25" s="22" t="s">
        <v>23</v>
      </c>
      <c r="B25" s="22" t="s">
        <v>43</v>
      </c>
      <c r="C25" s="51">
        <v>0</v>
      </c>
      <c r="D25" s="51">
        <f>SUM(D7:D24)</f>
        <v>252623821</v>
      </c>
      <c r="E25" s="51"/>
      <c r="F25" s="51"/>
      <c r="G25" s="51"/>
      <c r="H25" s="78"/>
      <c r="I25" s="51"/>
      <c r="J25" s="26"/>
      <c r="L25" s="26"/>
    </row>
    <row r="26" spans="1:12" x14ac:dyDescent="0.25">
      <c r="A26" s="22"/>
      <c r="B26" s="22"/>
      <c r="C26" s="51"/>
      <c r="D26" s="51"/>
      <c r="E26" s="51"/>
      <c r="F26" s="51"/>
      <c r="G26" s="51"/>
      <c r="H26" s="78"/>
      <c r="I26" s="51"/>
      <c r="J26" s="26"/>
      <c r="L26" s="26"/>
    </row>
    <row r="27" spans="1:12" x14ac:dyDescent="0.25">
      <c r="A27" s="22"/>
      <c r="B27" s="22"/>
      <c r="C27" s="51"/>
      <c r="D27" s="51"/>
      <c r="E27" s="51"/>
      <c r="F27" s="51"/>
      <c r="G27" s="51"/>
      <c r="H27" s="51"/>
      <c r="I27" s="51"/>
      <c r="J27" s="26"/>
      <c r="L27" s="26"/>
    </row>
    <row r="28" spans="1:12" x14ac:dyDescent="0.25">
      <c r="A28" s="47" t="s">
        <v>6</v>
      </c>
      <c r="C28" s="26"/>
      <c r="D28" s="26"/>
      <c r="H28" s="51"/>
      <c r="I28" s="26"/>
      <c r="J28" s="26"/>
      <c r="L28" s="26"/>
    </row>
    <row r="29" spans="1:12" x14ac:dyDescent="0.25">
      <c r="A29" s="47"/>
      <c r="C29" s="26"/>
      <c r="D29" s="26"/>
      <c r="H29" s="26"/>
      <c r="I29" s="26"/>
      <c r="J29" s="26"/>
      <c r="L29" s="26"/>
    </row>
    <row r="30" spans="1:12" x14ac:dyDescent="0.25">
      <c r="A30" t="s">
        <v>156</v>
      </c>
      <c r="C30" s="26">
        <v>0</v>
      </c>
      <c r="D30" s="26">
        <v>710000</v>
      </c>
      <c r="H30" s="26"/>
      <c r="I30" s="26"/>
      <c r="J30" s="26"/>
      <c r="L30" s="26"/>
    </row>
    <row r="31" spans="1:12" x14ac:dyDescent="0.25">
      <c r="A31" t="s">
        <v>318</v>
      </c>
      <c r="C31" s="26">
        <v>0</v>
      </c>
      <c r="D31" s="26">
        <v>66508.44</v>
      </c>
      <c r="E31" s="24"/>
      <c r="F31" s="24"/>
      <c r="G31" s="24"/>
      <c r="H31" s="26"/>
      <c r="I31" s="26"/>
      <c r="J31" s="26"/>
      <c r="L31" s="26"/>
    </row>
    <row r="32" spans="1:12" x14ac:dyDescent="0.25">
      <c r="A32" t="s">
        <v>458</v>
      </c>
      <c r="C32" s="26">
        <v>0</v>
      </c>
      <c r="D32" s="26">
        <v>67110</v>
      </c>
      <c r="G32" s="150"/>
      <c r="H32" s="26"/>
      <c r="I32" s="85"/>
      <c r="J32" s="26"/>
      <c r="L32" s="26"/>
    </row>
    <row r="33" spans="1:12" x14ac:dyDescent="0.25">
      <c r="A33" t="s">
        <v>157</v>
      </c>
      <c r="C33" s="26">
        <v>0</v>
      </c>
      <c r="D33" s="26">
        <v>1617388</v>
      </c>
      <c r="F33" s="26"/>
      <c r="G33" s="26"/>
      <c r="H33" s="26"/>
      <c r="I33" s="26"/>
      <c r="J33" s="26"/>
      <c r="L33" s="26"/>
    </row>
    <row r="34" spans="1:12" x14ac:dyDescent="0.25">
      <c r="C34" s="26"/>
      <c r="D34" s="26"/>
      <c r="I34" s="26"/>
      <c r="J34" s="26"/>
      <c r="L34" s="26"/>
    </row>
    <row r="35" spans="1:12" x14ac:dyDescent="0.25">
      <c r="A35" s="22" t="s">
        <v>23</v>
      </c>
      <c r="B35" s="22" t="s">
        <v>43</v>
      </c>
      <c r="C35" s="51">
        <v>0</v>
      </c>
      <c r="D35" s="51">
        <f>SUM(D30:D34)</f>
        <v>2461006.44</v>
      </c>
      <c r="H35" s="26"/>
      <c r="I35" s="51"/>
      <c r="J35" s="26"/>
      <c r="L35" s="26"/>
    </row>
    <row r="36" spans="1:12" x14ac:dyDescent="0.25">
      <c r="A36" s="22"/>
      <c r="B36" s="22"/>
      <c r="C36" s="51"/>
      <c r="D36" s="51"/>
      <c r="H36" s="26"/>
      <c r="I36" s="51"/>
      <c r="J36" s="26"/>
      <c r="L36" s="26"/>
    </row>
    <row r="37" spans="1:12" x14ac:dyDescent="0.25">
      <c r="A37" s="22"/>
      <c r="B37" s="22"/>
      <c r="C37" s="51"/>
      <c r="D37" s="51"/>
      <c r="E37" s="26"/>
      <c r="F37" s="26"/>
      <c r="G37" s="26"/>
      <c r="H37" s="51"/>
      <c r="I37" s="26"/>
      <c r="J37" s="26"/>
      <c r="L37" s="26"/>
    </row>
    <row r="38" spans="1:12" ht="15.75" x14ac:dyDescent="0.25">
      <c r="A38" s="3" t="s">
        <v>158</v>
      </c>
      <c r="C38" s="26"/>
      <c r="D38" s="26"/>
      <c r="J38" s="26"/>
      <c r="L38" s="26"/>
    </row>
    <row r="39" spans="1:12" x14ac:dyDescent="0.25">
      <c r="A39" s="47" t="s">
        <v>5</v>
      </c>
      <c r="C39" s="26"/>
      <c r="D39" s="26"/>
      <c r="J39" s="26"/>
      <c r="L39" s="26"/>
    </row>
    <row r="40" spans="1:12" x14ac:dyDescent="0.25">
      <c r="C40" s="26"/>
      <c r="D40" s="26"/>
      <c r="J40" s="26"/>
      <c r="L40" s="26"/>
    </row>
    <row r="41" spans="1:12" x14ac:dyDescent="0.25">
      <c r="A41" t="s">
        <v>323</v>
      </c>
      <c r="C41" s="26">
        <v>6971828.46</v>
      </c>
      <c r="D41" s="26">
        <v>0</v>
      </c>
      <c r="E41" s="26"/>
      <c r="F41" s="26"/>
      <c r="G41" s="26"/>
      <c r="H41" s="26"/>
      <c r="I41" s="26"/>
      <c r="J41" s="26"/>
      <c r="L41" s="26"/>
    </row>
    <row r="42" spans="1:12" x14ac:dyDescent="0.25">
      <c r="A42" t="s">
        <v>324</v>
      </c>
      <c r="C42" s="26">
        <v>11649295.439999999</v>
      </c>
      <c r="D42" s="26">
        <v>0</v>
      </c>
      <c r="H42" s="26"/>
      <c r="I42" s="26"/>
      <c r="J42" s="26"/>
      <c r="L42" s="26"/>
    </row>
    <row r="43" spans="1:12" x14ac:dyDescent="0.25">
      <c r="A43" t="s">
        <v>159</v>
      </c>
      <c r="C43" s="26">
        <v>50161176.909999996</v>
      </c>
      <c r="D43" s="26">
        <v>0</v>
      </c>
      <c r="H43" s="26"/>
      <c r="I43" s="26"/>
      <c r="J43" s="26"/>
      <c r="L43" s="26"/>
    </row>
    <row r="44" spans="1:12" x14ac:dyDescent="0.25">
      <c r="C44" s="26"/>
      <c r="D44" s="26"/>
      <c r="E44" s="26"/>
      <c r="F44" s="26"/>
      <c r="G44" s="26"/>
      <c r="H44" s="26"/>
      <c r="I44" s="26"/>
      <c r="J44" s="26"/>
      <c r="L44" s="26"/>
    </row>
    <row r="45" spans="1:12" x14ac:dyDescent="0.25">
      <c r="A45" s="22" t="s">
        <v>23</v>
      </c>
      <c r="B45" s="22" t="s">
        <v>43</v>
      </c>
      <c r="C45" s="70">
        <f>SUM(C41:C44)</f>
        <v>68782300.810000002</v>
      </c>
      <c r="D45" s="70">
        <v>0</v>
      </c>
      <c r="H45" s="51"/>
      <c r="I45" s="51"/>
      <c r="J45" s="26"/>
      <c r="L45" s="26"/>
    </row>
    <row r="46" spans="1:12" x14ac:dyDescent="0.25">
      <c r="A46" s="22"/>
      <c r="B46" s="22"/>
      <c r="C46" s="70"/>
      <c r="D46" s="70"/>
      <c r="H46" s="51"/>
      <c r="I46" s="51"/>
      <c r="J46" s="26"/>
      <c r="L46" s="26"/>
    </row>
    <row r="47" spans="1:12" x14ac:dyDescent="0.25">
      <c r="C47" s="26"/>
      <c r="D47" s="26"/>
      <c r="H47" s="26"/>
      <c r="I47" s="26"/>
      <c r="J47" s="26"/>
      <c r="L47" s="26"/>
    </row>
    <row r="48" spans="1:12" x14ac:dyDescent="0.25">
      <c r="A48" s="47" t="s">
        <v>160</v>
      </c>
      <c r="C48" s="26"/>
      <c r="D48" s="26"/>
      <c r="H48" s="26"/>
      <c r="I48" s="26"/>
      <c r="J48" s="26"/>
      <c r="L48" s="26"/>
    </row>
    <row r="49" spans="1:12" x14ac:dyDescent="0.25">
      <c r="A49" s="47"/>
      <c r="C49" s="26"/>
      <c r="D49" s="26"/>
      <c r="H49" s="26"/>
      <c r="I49" s="26"/>
      <c r="J49" s="26"/>
      <c r="L49" s="26"/>
    </row>
    <row r="50" spans="1:12" x14ac:dyDescent="0.25">
      <c r="A50" t="s">
        <v>161</v>
      </c>
      <c r="C50" s="26">
        <v>491500</v>
      </c>
      <c r="D50" s="26">
        <v>0</v>
      </c>
      <c r="H50" s="26"/>
      <c r="I50" s="26"/>
      <c r="J50" s="26"/>
      <c r="L50" s="26"/>
    </row>
    <row r="51" spans="1:12" x14ac:dyDescent="0.25">
      <c r="A51" t="s">
        <v>162</v>
      </c>
      <c r="C51" s="26">
        <v>9200585</v>
      </c>
      <c r="D51" s="26">
        <v>0</v>
      </c>
      <c r="H51" s="26"/>
      <c r="I51" s="26"/>
      <c r="J51" s="26"/>
      <c r="L51" s="26"/>
    </row>
    <row r="52" spans="1:12" x14ac:dyDescent="0.25">
      <c r="A52" t="s">
        <v>163</v>
      </c>
      <c r="C52" s="26">
        <v>494630</v>
      </c>
      <c r="D52" s="26">
        <v>0</v>
      </c>
      <c r="H52" s="26"/>
      <c r="I52" s="26"/>
      <c r="J52" s="26"/>
      <c r="L52" s="26"/>
    </row>
    <row r="53" spans="1:12" x14ac:dyDescent="0.25">
      <c r="A53" t="s">
        <v>164</v>
      </c>
      <c r="C53" s="26">
        <v>785978</v>
      </c>
      <c r="D53" s="26">
        <v>0</v>
      </c>
      <c r="H53" s="26"/>
      <c r="I53" s="26"/>
      <c r="J53" s="26"/>
      <c r="L53" s="26"/>
    </row>
    <row r="54" spans="1:12" x14ac:dyDescent="0.25">
      <c r="A54" t="s">
        <v>165</v>
      </c>
      <c r="C54" s="26">
        <v>119615</v>
      </c>
      <c r="D54" s="26">
        <v>0</v>
      </c>
      <c r="H54" s="26"/>
      <c r="I54" s="26"/>
      <c r="J54" s="26"/>
      <c r="L54" s="26"/>
    </row>
    <row r="55" spans="1:12" x14ac:dyDescent="0.25">
      <c r="A55" t="s">
        <v>166</v>
      </c>
      <c r="C55" s="26">
        <v>53401817.109999999</v>
      </c>
      <c r="D55" s="26">
        <v>0</v>
      </c>
      <c r="E55" s="26"/>
      <c r="F55" s="26"/>
      <c r="H55" s="26"/>
      <c r="I55" s="26"/>
      <c r="J55" s="26"/>
      <c r="L55" s="26"/>
    </row>
    <row r="56" spans="1:12" x14ac:dyDescent="0.25">
      <c r="A56" t="s">
        <v>244</v>
      </c>
      <c r="C56" s="26">
        <v>798000</v>
      </c>
      <c r="D56" s="26">
        <v>0</v>
      </c>
      <c r="H56" s="26"/>
      <c r="I56" s="26"/>
      <c r="J56" s="26"/>
      <c r="L56" s="26"/>
    </row>
    <row r="57" spans="1:12" x14ac:dyDescent="0.25">
      <c r="A57" t="s">
        <v>167</v>
      </c>
      <c r="C57" s="26">
        <v>2057504</v>
      </c>
      <c r="D57" s="26">
        <v>0</v>
      </c>
      <c r="H57" s="26"/>
      <c r="I57" s="26"/>
      <c r="J57" s="26"/>
      <c r="L57" s="26"/>
    </row>
    <row r="58" spans="1:12" x14ac:dyDescent="0.25">
      <c r="A58" t="s">
        <v>321</v>
      </c>
      <c r="C58" s="26">
        <v>2925507</v>
      </c>
      <c r="D58" s="26">
        <v>0</v>
      </c>
      <c r="H58" s="26"/>
      <c r="I58" s="26"/>
      <c r="J58" s="26"/>
      <c r="L58" s="26"/>
    </row>
    <row r="59" spans="1:12" x14ac:dyDescent="0.25">
      <c r="A59" t="s">
        <v>168</v>
      </c>
      <c r="C59" s="26">
        <v>44426425</v>
      </c>
      <c r="D59" s="26">
        <v>0</v>
      </c>
      <c r="H59" s="26"/>
      <c r="I59" s="26"/>
      <c r="J59" s="26"/>
      <c r="L59" s="26"/>
    </row>
    <row r="60" spans="1:12" x14ac:dyDescent="0.25">
      <c r="A60" t="s">
        <v>169</v>
      </c>
      <c r="C60" s="26">
        <v>523906</v>
      </c>
      <c r="D60" s="26">
        <v>0</v>
      </c>
      <c r="H60" s="26"/>
      <c r="I60" s="26"/>
      <c r="J60" s="26"/>
      <c r="L60" s="26"/>
    </row>
    <row r="61" spans="1:12" x14ac:dyDescent="0.25">
      <c r="A61" t="s">
        <v>170</v>
      </c>
      <c r="C61" s="26">
        <v>5836259</v>
      </c>
      <c r="D61" s="26">
        <v>0</v>
      </c>
      <c r="H61" s="26"/>
      <c r="I61" s="26"/>
      <c r="J61" s="26"/>
      <c r="L61" s="26"/>
    </row>
    <row r="62" spans="1:12" x14ac:dyDescent="0.25">
      <c r="A62" t="s">
        <v>303</v>
      </c>
      <c r="C62" s="26">
        <v>1573393</v>
      </c>
      <c r="D62" s="26">
        <v>0</v>
      </c>
      <c r="H62" s="26"/>
      <c r="I62" s="26"/>
      <c r="J62" s="26"/>
      <c r="L62" s="26"/>
    </row>
    <row r="63" spans="1:12" x14ac:dyDescent="0.25">
      <c r="A63" t="s">
        <v>352</v>
      </c>
      <c r="C63" s="26">
        <v>2000</v>
      </c>
      <c r="D63" s="26">
        <v>0</v>
      </c>
      <c r="H63" s="26"/>
      <c r="I63" s="26"/>
      <c r="J63" s="26"/>
      <c r="L63" s="26"/>
    </row>
    <row r="64" spans="1:12" x14ac:dyDescent="0.25">
      <c r="A64" t="s">
        <v>322</v>
      </c>
      <c r="C64" s="26">
        <v>194743</v>
      </c>
      <c r="D64" s="26">
        <v>0</v>
      </c>
      <c r="H64" s="26"/>
      <c r="I64" s="26"/>
      <c r="J64" s="26"/>
      <c r="L64" s="26"/>
    </row>
    <row r="65" spans="1:12" x14ac:dyDescent="0.25">
      <c r="C65" s="26"/>
      <c r="D65" s="26"/>
      <c r="H65" s="26"/>
      <c r="I65" s="26"/>
      <c r="J65" s="26"/>
      <c r="L65" s="26"/>
    </row>
    <row r="66" spans="1:12" x14ac:dyDescent="0.25">
      <c r="C66" s="26"/>
      <c r="D66" s="26"/>
      <c r="H66" s="26"/>
      <c r="I66" s="26"/>
      <c r="J66" s="26"/>
      <c r="L66" s="26"/>
    </row>
    <row r="67" spans="1:12" x14ac:dyDescent="0.25">
      <c r="C67" s="26"/>
      <c r="D67" s="26"/>
      <c r="H67" s="26"/>
      <c r="I67" s="26"/>
      <c r="J67" s="26"/>
      <c r="L67" s="26"/>
    </row>
    <row r="68" spans="1:12" x14ac:dyDescent="0.25">
      <c r="A68" s="22" t="s">
        <v>23</v>
      </c>
      <c r="B68" s="22" t="s">
        <v>43</v>
      </c>
      <c r="C68" s="70">
        <f>SUM(C50:C67)</f>
        <v>122831862.11</v>
      </c>
      <c r="D68" s="70">
        <v>0</v>
      </c>
      <c r="H68" s="51"/>
      <c r="I68" s="51"/>
      <c r="J68" s="26"/>
      <c r="L68" s="26"/>
    </row>
    <row r="69" spans="1:12" x14ac:dyDescent="0.25">
      <c r="A69" s="22"/>
      <c r="B69" s="22"/>
      <c r="C69" s="70"/>
      <c r="D69" s="70"/>
      <c r="H69" s="51"/>
      <c r="I69" s="51"/>
      <c r="J69" s="26"/>
      <c r="L69" s="26"/>
    </row>
    <row r="70" spans="1:12" x14ac:dyDescent="0.25">
      <c r="C70" s="26"/>
      <c r="D70" s="26"/>
      <c r="H70" s="51"/>
      <c r="I70" s="51"/>
      <c r="J70" s="26"/>
      <c r="L70" s="26"/>
    </row>
    <row r="71" spans="1:12" x14ac:dyDescent="0.25">
      <c r="A71" s="47" t="s">
        <v>9</v>
      </c>
      <c r="C71" s="26"/>
      <c r="D71" s="26"/>
      <c r="H71" s="26"/>
      <c r="I71" s="26"/>
      <c r="J71" s="26"/>
      <c r="L71" s="26"/>
    </row>
    <row r="72" spans="1:12" x14ac:dyDescent="0.25">
      <c r="C72" s="26"/>
      <c r="D72" s="26"/>
      <c r="H72" s="26"/>
      <c r="I72" s="26"/>
      <c r="J72" s="26"/>
      <c r="L72" s="26"/>
    </row>
    <row r="73" spans="1:12" x14ac:dyDescent="0.25">
      <c r="A73" t="s">
        <v>172</v>
      </c>
      <c r="C73" s="26">
        <v>142463</v>
      </c>
      <c r="D73" s="26">
        <v>0</v>
      </c>
      <c r="H73" s="26"/>
      <c r="I73" s="26"/>
      <c r="J73" s="26"/>
      <c r="L73" s="26"/>
    </row>
    <row r="74" spans="1:12" x14ac:dyDescent="0.25">
      <c r="A74" t="s">
        <v>173</v>
      </c>
      <c r="C74" s="26">
        <v>3555688.18</v>
      </c>
      <c r="D74" s="26">
        <v>0</v>
      </c>
      <c r="H74" s="26"/>
      <c r="I74" s="26"/>
      <c r="J74" s="26"/>
      <c r="L74" s="26"/>
    </row>
    <row r="75" spans="1:12" x14ac:dyDescent="0.25">
      <c r="A75" t="s">
        <v>174</v>
      </c>
      <c r="C75" s="26">
        <v>893754.09</v>
      </c>
      <c r="D75" s="26">
        <v>0</v>
      </c>
      <c r="H75" s="26"/>
      <c r="I75" s="26"/>
      <c r="J75" s="26"/>
      <c r="L75" s="26"/>
    </row>
    <row r="76" spans="1:12" x14ac:dyDescent="0.25">
      <c r="A76" t="s">
        <v>175</v>
      </c>
      <c r="C76" s="26">
        <v>359908</v>
      </c>
      <c r="D76" s="26">
        <v>0</v>
      </c>
      <c r="H76" s="26"/>
      <c r="I76" s="26"/>
      <c r="J76" s="26"/>
      <c r="L76" s="26"/>
    </row>
    <row r="77" spans="1:12" x14ac:dyDescent="0.25">
      <c r="A77" s="84" t="s">
        <v>176</v>
      </c>
      <c r="C77" s="26">
        <v>529322.94999999995</v>
      </c>
      <c r="D77" s="26">
        <v>0</v>
      </c>
      <c r="H77" s="26"/>
      <c r="I77" s="26"/>
      <c r="J77" s="26"/>
      <c r="L77" s="26"/>
    </row>
    <row r="78" spans="1:12" x14ac:dyDescent="0.25">
      <c r="A78" s="84" t="s">
        <v>177</v>
      </c>
      <c r="C78" s="26">
        <v>2072250</v>
      </c>
      <c r="D78" s="26">
        <v>0</v>
      </c>
      <c r="F78" s="26"/>
      <c r="H78" s="26"/>
      <c r="I78" s="26"/>
      <c r="J78" s="26"/>
      <c r="L78" s="26"/>
    </row>
    <row r="79" spans="1:12" x14ac:dyDescent="0.25">
      <c r="A79" t="s">
        <v>178</v>
      </c>
      <c r="C79" s="26">
        <v>3138618</v>
      </c>
      <c r="D79" s="26">
        <v>0</v>
      </c>
      <c r="H79" s="26"/>
      <c r="I79" s="26"/>
      <c r="J79" s="26"/>
      <c r="L79" s="26"/>
    </row>
    <row r="80" spans="1:12" x14ac:dyDescent="0.25">
      <c r="A80" t="s">
        <v>179</v>
      </c>
      <c r="C80" s="26">
        <v>782713</v>
      </c>
      <c r="D80" s="26">
        <v>0</v>
      </c>
      <c r="H80" s="26"/>
      <c r="I80" s="26"/>
      <c r="J80" s="26"/>
      <c r="L80" s="26"/>
    </row>
    <row r="81" spans="1:12" x14ac:dyDescent="0.25">
      <c r="A81" s="22"/>
      <c r="C81" s="26"/>
      <c r="D81" s="26"/>
      <c r="H81" s="26"/>
      <c r="I81" s="26"/>
      <c r="J81" s="26"/>
      <c r="L81" s="26"/>
    </row>
    <row r="82" spans="1:12" x14ac:dyDescent="0.25">
      <c r="A82" s="22" t="s">
        <v>23</v>
      </c>
      <c r="B82" s="22" t="s">
        <v>43</v>
      </c>
      <c r="C82" s="70">
        <f>SUM(C72:C81)</f>
        <v>11474717.220000001</v>
      </c>
      <c r="D82" s="51">
        <v>0</v>
      </c>
      <c r="H82" s="51"/>
      <c r="I82" s="51"/>
      <c r="J82" s="26"/>
      <c r="L82" s="26"/>
    </row>
    <row r="83" spans="1:12" x14ac:dyDescent="0.25">
      <c r="A83" s="22"/>
      <c r="B83" s="22"/>
      <c r="C83" s="70"/>
      <c r="D83" s="51"/>
      <c r="H83" s="51"/>
      <c r="I83" s="51"/>
      <c r="J83" s="26"/>
      <c r="L83" s="26"/>
    </row>
    <row r="84" spans="1:12" x14ac:dyDescent="0.25">
      <c r="A84" s="22"/>
      <c r="C84" s="26"/>
      <c r="D84" s="26"/>
      <c r="H84" s="51"/>
      <c r="I84" s="51"/>
      <c r="J84" s="26"/>
      <c r="L84" s="26"/>
    </row>
    <row r="85" spans="1:12" x14ac:dyDescent="0.25">
      <c r="A85" s="47" t="s">
        <v>10</v>
      </c>
      <c r="C85" s="26"/>
      <c r="D85" s="26"/>
      <c r="H85" s="26"/>
      <c r="I85" s="26"/>
      <c r="J85" s="26"/>
      <c r="L85" s="26"/>
    </row>
    <row r="86" spans="1:12" x14ac:dyDescent="0.25">
      <c r="A86" s="22"/>
      <c r="C86" s="26"/>
      <c r="D86" s="26"/>
      <c r="H86" s="26"/>
      <c r="I86" s="26"/>
      <c r="J86" s="26"/>
      <c r="L86" s="26"/>
    </row>
    <row r="87" spans="1:12" x14ac:dyDescent="0.25">
      <c r="A87" t="s">
        <v>319</v>
      </c>
      <c r="C87" s="26">
        <v>122443</v>
      </c>
      <c r="D87" s="26">
        <v>0</v>
      </c>
      <c r="H87" s="26"/>
      <c r="I87" s="26"/>
      <c r="J87" s="26"/>
      <c r="L87" s="26"/>
    </row>
    <row r="88" spans="1:12" x14ac:dyDescent="0.25">
      <c r="A88" s="69" t="s">
        <v>180</v>
      </c>
      <c r="C88" s="26">
        <v>102220</v>
      </c>
      <c r="D88" s="26">
        <v>0</v>
      </c>
      <c r="H88" s="26"/>
      <c r="I88" s="26"/>
      <c r="J88" s="26"/>
      <c r="L88" s="26"/>
    </row>
    <row r="89" spans="1:12" x14ac:dyDescent="0.25">
      <c r="A89" s="69" t="s">
        <v>181</v>
      </c>
      <c r="C89" s="26">
        <v>353921.4</v>
      </c>
      <c r="D89" s="26">
        <v>0</v>
      </c>
      <c r="H89" s="26"/>
      <c r="I89" s="26"/>
      <c r="J89" s="26"/>
      <c r="L89" s="26"/>
    </row>
    <row r="90" spans="1:12" x14ac:dyDescent="0.25">
      <c r="A90" s="69" t="s">
        <v>10</v>
      </c>
      <c r="C90" s="26">
        <v>1973140.42</v>
      </c>
      <c r="D90" s="26">
        <v>0</v>
      </c>
      <c r="F90" s="26"/>
      <c r="H90" s="26"/>
      <c r="I90" s="26"/>
      <c r="J90" s="26"/>
      <c r="L90" s="26"/>
    </row>
    <row r="91" spans="1:12" x14ac:dyDescent="0.25">
      <c r="A91" s="69" t="s">
        <v>289</v>
      </c>
      <c r="C91" s="26">
        <v>242440</v>
      </c>
      <c r="D91" s="26">
        <v>0</v>
      </c>
      <c r="H91" s="26"/>
      <c r="I91" s="26"/>
      <c r="J91" s="26"/>
      <c r="L91" s="26"/>
    </row>
    <row r="92" spans="1:12" x14ac:dyDescent="0.25">
      <c r="A92" s="69" t="s">
        <v>182</v>
      </c>
      <c r="C92" s="26">
        <v>87979</v>
      </c>
      <c r="D92" s="26">
        <v>0</v>
      </c>
      <c r="H92" s="26"/>
      <c r="I92" s="26"/>
      <c r="J92" s="26"/>
      <c r="L92" s="26"/>
    </row>
    <row r="93" spans="1:12" x14ac:dyDescent="0.25">
      <c r="A93" s="69" t="s">
        <v>183</v>
      </c>
      <c r="C93" s="26">
        <v>107013</v>
      </c>
      <c r="D93" s="26">
        <v>0</v>
      </c>
      <c r="H93" s="26"/>
      <c r="I93" s="26"/>
      <c r="J93" s="26"/>
      <c r="L93" s="26"/>
    </row>
    <row r="94" spans="1:12" x14ac:dyDescent="0.25">
      <c r="A94" s="69" t="s">
        <v>184</v>
      </c>
      <c r="C94" s="26">
        <v>236384.3</v>
      </c>
      <c r="D94" s="26">
        <v>0</v>
      </c>
      <c r="H94" s="26"/>
      <c r="I94" s="26"/>
      <c r="J94" s="26"/>
      <c r="L94" s="26"/>
    </row>
    <row r="95" spans="1:12" x14ac:dyDescent="0.25">
      <c r="A95" s="69" t="s">
        <v>185</v>
      </c>
      <c r="C95" s="26">
        <v>483769.3</v>
      </c>
      <c r="D95" s="26">
        <v>0</v>
      </c>
      <c r="H95" s="26"/>
      <c r="I95" s="26"/>
      <c r="J95" s="26"/>
      <c r="L95" s="26"/>
    </row>
    <row r="96" spans="1:12" x14ac:dyDescent="0.25">
      <c r="A96" s="69" t="s">
        <v>353</v>
      </c>
      <c r="C96" s="26">
        <v>76800</v>
      </c>
      <c r="D96" s="26">
        <v>0</v>
      </c>
      <c r="H96" s="26"/>
      <c r="I96" s="26"/>
      <c r="J96" s="26"/>
      <c r="L96" s="26"/>
    </row>
    <row r="97" spans="1:12" x14ac:dyDescent="0.25">
      <c r="A97" s="69" t="s">
        <v>355</v>
      </c>
      <c r="C97" s="26">
        <v>1140356</v>
      </c>
      <c r="D97" s="26">
        <v>0</v>
      </c>
      <c r="H97" s="26"/>
      <c r="I97" s="26"/>
      <c r="J97" s="26"/>
      <c r="L97" s="26"/>
    </row>
    <row r="98" spans="1:12" x14ac:dyDescent="0.25">
      <c r="A98" s="69" t="s">
        <v>186</v>
      </c>
      <c r="C98" s="26">
        <v>108461</v>
      </c>
      <c r="D98" s="26">
        <v>0</v>
      </c>
      <c r="H98" s="26"/>
      <c r="I98" s="26"/>
      <c r="J98" s="26"/>
      <c r="L98" s="26"/>
    </row>
    <row r="99" spans="1:12" x14ac:dyDescent="0.25">
      <c r="C99" s="26"/>
      <c r="D99" s="26"/>
      <c r="H99" s="26"/>
      <c r="I99" s="26"/>
      <c r="J99" s="26"/>
      <c r="L99" s="26"/>
    </row>
    <row r="100" spans="1:12" x14ac:dyDescent="0.25">
      <c r="A100" s="22" t="s">
        <v>23</v>
      </c>
      <c r="B100" s="22" t="s">
        <v>43</v>
      </c>
      <c r="C100" s="70">
        <f>SUM(C87:C99)</f>
        <v>5034927.42</v>
      </c>
      <c r="D100" s="70">
        <v>0</v>
      </c>
      <c r="H100" s="70"/>
      <c r="I100" s="51"/>
      <c r="J100" s="26"/>
      <c r="L100" s="26"/>
    </row>
    <row r="101" spans="1:12" x14ac:dyDescent="0.25">
      <c r="A101" s="22"/>
      <c r="B101" s="22"/>
      <c r="C101" s="70"/>
      <c r="D101" s="70"/>
      <c r="H101" s="70"/>
      <c r="I101" s="51"/>
      <c r="J101" s="26"/>
      <c r="L101" s="26"/>
    </row>
    <row r="102" spans="1:12" x14ac:dyDescent="0.25">
      <c r="C102" s="26"/>
      <c r="D102" s="26"/>
      <c r="H102" s="51"/>
      <c r="I102" s="26"/>
      <c r="J102" s="26"/>
      <c r="L102" s="26"/>
    </row>
    <row r="103" spans="1:12" x14ac:dyDescent="0.25">
      <c r="A103" s="47" t="s">
        <v>187</v>
      </c>
      <c r="C103" s="26"/>
      <c r="D103" s="26"/>
      <c r="H103" s="26"/>
      <c r="I103" s="26"/>
      <c r="J103" s="26"/>
      <c r="L103" s="26"/>
    </row>
    <row r="104" spans="1:12" x14ac:dyDescent="0.25">
      <c r="A104" s="47"/>
      <c r="C104" s="26"/>
      <c r="D104" s="26"/>
      <c r="H104" s="26"/>
      <c r="I104" s="26"/>
      <c r="J104" s="26"/>
      <c r="L104" s="26"/>
    </row>
    <row r="105" spans="1:12" x14ac:dyDescent="0.25">
      <c r="A105" t="s">
        <v>188</v>
      </c>
      <c r="C105" s="26">
        <v>1656</v>
      </c>
      <c r="D105" s="26">
        <v>0</v>
      </c>
      <c r="H105" s="26"/>
      <c r="I105" s="26"/>
      <c r="J105" s="26"/>
      <c r="L105" s="26"/>
    </row>
    <row r="106" spans="1:12" x14ac:dyDescent="0.25">
      <c r="A106" t="s">
        <v>189</v>
      </c>
      <c r="C106" s="26">
        <v>716270.28</v>
      </c>
      <c r="D106" s="26">
        <v>0</v>
      </c>
      <c r="H106" s="26"/>
      <c r="I106" s="26"/>
      <c r="J106" s="26"/>
      <c r="L106" s="26"/>
    </row>
    <row r="107" spans="1:12" x14ac:dyDescent="0.25">
      <c r="A107" t="s">
        <v>245</v>
      </c>
      <c r="C107" s="26">
        <v>386949.3</v>
      </c>
      <c r="D107" s="26">
        <v>0</v>
      </c>
      <c r="H107" s="26"/>
      <c r="I107" s="26"/>
      <c r="J107" s="26"/>
      <c r="L107" s="26"/>
    </row>
    <row r="108" spans="1:12" x14ac:dyDescent="0.25">
      <c r="A108" t="s">
        <v>248</v>
      </c>
      <c r="C108" s="26">
        <v>1860150.85</v>
      </c>
      <c r="D108" s="26">
        <v>0</v>
      </c>
      <c r="H108" s="26"/>
      <c r="I108" s="26"/>
      <c r="J108" s="26"/>
      <c r="L108" s="26"/>
    </row>
    <row r="109" spans="1:12" x14ac:dyDescent="0.25">
      <c r="A109" t="s">
        <v>190</v>
      </c>
      <c r="C109" s="26">
        <v>13420</v>
      </c>
      <c r="D109" s="26">
        <v>0</v>
      </c>
      <c r="H109" s="26"/>
      <c r="I109" s="26"/>
      <c r="J109" s="26"/>
      <c r="L109" s="26"/>
    </row>
    <row r="110" spans="1:12" x14ac:dyDescent="0.25">
      <c r="A110" t="s">
        <v>354</v>
      </c>
      <c r="C110" s="26">
        <v>3298</v>
      </c>
      <c r="D110" s="26"/>
      <c r="H110" s="26"/>
      <c r="I110" s="26"/>
      <c r="J110" s="26"/>
      <c r="L110" s="26"/>
    </row>
    <row r="111" spans="1:12" x14ac:dyDescent="0.25">
      <c r="A111" t="s">
        <v>191</v>
      </c>
      <c r="C111" s="26">
        <v>351468.87</v>
      </c>
      <c r="D111" s="26">
        <v>0</v>
      </c>
      <c r="H111" s="26"/>
      <c r="I111" s="26"/>
      <c r="J111" s="26"/>
      <c r="L111" s="26"/>
    </row>
    <row r="112" spans="1:12" x14ac:dyDescent="0.25">
      <c r="C112" s="26"/>
      <c r="D112" s="26"/>
      <c r="H112" s="26"/>
      <c r="I112" s="51"/>
      <c r="J112" s="26"/>
      <c r="L112" s="26"/>
    </row>
    <row r="113" spans="1:12" x14ac:dyDescent="0.25">
      <c r="A113" s="22" t="s">
        <v>23</v>
      </c>
      <c r="B113" s="22" t="s">
        <v>43</v>
      </c>
      <c r="C113" s="70">
        <f>SUM(C105:C112)</f>
        <v>3333213.3000000003</v>
      </c>
      <c r="D113" s="51">
        <v>0</v>
      </c>
      <c r="E113" s="22"/>
      <c r="F113" s="22"/>
      <c r="G113" s="22"/>
      <c r="H113" s="26"/>
      <c r="I113" s="51"/>
      <c r="J113" s="26"/>
      <c r="L113" s="26"/>
    </row>
    <row r="114" spans="1:12" x14ac:dyDescent="0.25">
      <c r="A114" s="22"/>
      <c r="B114" s="22"/>
      <c r="C114" s="70"/>
      <c r="D114" s="51"/>
      <c r="E114" s="22"/>
      <c r="F114" s="22"/>
      <c r="G114" s="22"/>
      <c r="H114" s="26"/>
      <c r="I114" s="51"/>
      <c r="J114" s="26"/>
      <c r="L114" s="26"/>
    </row>
    <row r="115" spans="1:12" x14ac:dyDescent="0.25">
      <c r="A115" s="22"/>
      <c r="B115" s="22"/>
      <c r="C115" s="70"/>
      <c r="D115" s="51"/>
      <c r="E115" s="22"/>
      <c r="F115" s="22"/>
      <c r="G115" s="22"/>
      <c r="H115" s="26"/>
      <c r="I115" s="51"/>
      <c r="J115" s="26"/>
      <c r="L115" s="26"/>
    </row>
    <row r="116" spans="1:12" x14ac:dyDescent="0.25">
      <c r="A116" s="47" t="s">
        <v>192</v>
      </c>
      <c r="C116" s="26"/>
      <c r="D116" s="26"/>
      <c r="H116" s="51"/>
      <c r="I116" s="26"/>
      <c r="J116" s="26"/>
      <c r="L116" s="26"/>
    </row>
    <row r="117" spans="1:12" x14ac:dyDescent="0.25">
      <c r="A117" s="47"/>
      <c r="C117" s="26"/>
      <c r="D117" s="26"/>
      <c r="H117" s="26"/>
      <c r="I117" s="26"/>
      <c r="J117" s="26"/>
      <c r="L117" s="26"/>
    </row>
    <row r="118" spans="1:12" x14ac:dyDescent="0.25">
      <c r="A118" s="69" t="s">
        <v>193</v>
      </c>
      <c r="C118" s="26">
        <v>69788</v>
      </c>
      <c r="D118" s="26">
        <v>0</v>
      </c>
      <c r="H118" s="26"/>
      <c r="I118" s="26"/>
      <c r="J118" s="26"/>
      <c r="L118" s="26"/>
    </row>
    <row r="119" spans="1:12" x14ac:dyDescent="0.25">
      <c r="A119" t="s">
        <v>194</v>
      </c>
      <c r="C119" s="26">
        <v>3832620</v>
      </c>
      <c r="D119" s="26">
        <v>0</v>
      </c>
      <c r="H119" s="26"/>
      <c r="I119" s="26"/>
      <c r="J119" s="26"/>
      <c r="L119" s="26"/>
    </row>
    <row r="120" spans="1:12" x14ac:dyDescent="0.25">
      <c r="A120" t="s">
        <v>195</v>
      </c>
      <c r="C120" s="26">
        <v>600995</v>
      </c>
      <c r="D120" s="26">
        <v>0</v>
      </c>
      <c r="H120" s="26"/>
      <c r="I120" s="26"/>
      <c r="J120" s="26"/>
      <c r="L120" s="26"/>
    </row>
    <row r="121" spans="1:12" x14ac:dyDescent="0.25">
      <c r="A121" t="s">
        <v>249</v>
      </c>
      <c r="C121" s="26">
        <v>140825</v>
      </c>
      <c r="D121" s="26">
        <v>0</v>
      </c>
      <c r="H121" s="26"/>
      <c r="I121" s="26"/>
      <c r="J121" s="26"/>
      <c r="L121" s="26"/>
    </row>
    <row r="122" spans="1:12" x14ac:dyDescent="0.25">
      <c r="A122" t="s">
        <v>196</v>
      </c>
      <c r="C122" s="26">
        <v>69232</v>
      </c>
      <c r="D122" s="26">
        <v>0</v>
      </c>
      <c r="H122" s="26"/>
      <c r="I122" s="26"/>
      <c r="J122" s="26"/>
      <c r="L122" s="26"/>
    </row>
    <row r="123" spans="1:12" x14ac:dyDescent="0.25">
      <c r="A123" s="69" t="s">
        <v>197</v>
      </c>
      <c r="C123" s="26">
        <v>342481</v>
      </c>
      <c r="D123" s="26">
        <v>0</v>
      </c>
      <c r="H123" s="26"/>
      <c r="I123" s="26"/>
      <c r="J123" s="26"/>
      <c r="L123" s="26"/>
    </row>
    <row r="124" spans="1:12" x14ac:dyDescent="0.25">
      <c r="A124" s="69" t="s">
        <v>198</v>
      </c>
      <c r="C124" s="26">
        <v>3574</v>
      </c>
      <c r="D124" s="26">
        <v>0</v>
      </c>
      <c r="H124" s="26"/>
      <c r="I124" s="26"/>
      <c r="J124" s="26"/>
      <c r="L124" s="26"/>
    </row>
    <row r="125" spans="1:12" x14ac:dyDescent="0.25">
      <c r="A125" s="22"/>
      <c r="C125" s="26"/>
      <c r="D125" s="26"/>
      <c r="H125" s="26"/>
      <c r="I125" s="51"/>
      <c r="J125" s="26"/>
      <c r="L125" s="26"/>
    </row>
    <row r="126" spans="1:12" x14ac:dyDescent="0.25">
      <c r="A126" s="22" t="s">
        <v>23</v>
      </c>
      <c r="B126" s="22" t="s">
        <v>43</v>
      </c>
      <c r="C126" s="70">
        <f>SUM(C118:C125)</f>
        <v>5059515</v>
      </c>
      <c r="D126" s="51">
        <v>0</v>
      </c>
      <c r="H126" s="26"/>
      <c r="I126" s="26"/>
      <c r="J126" s="26"/>
      <c r="L126" s="26"/>
    </row>
    <row r="127" spans="1:12" x14ac:dyDescent="0.25">
      <c r="A127" s="22"/>
      <c r="B127" s="22"/>
      <c r="C127" s="70"/>
      <c r="D127" s="51"/>
      <c r="H127" s="26"/>
      <c r="I127" s="26"/>
      <c r="J127" s="26"/>
      <c r="L127" s="26"/>
    </row>
    <row r="128" spans="1:12" x14ac:dyDescent="0.25">
      <c r="B128" s="22"/>
      <c r="C128" s="26"/>
      <c r="D128" s="51"/>
      <c r="H128" s="26"/>
      <c r="I128" s="26"/>
      <c r="J128" s="26"/>
      <c r="L128" s="26"/>
    </row>
    <row r="129" spans="1:12" x14ac:dyDescent="0.25">
      <c r="A129" s="47" t="s">
        <v>14</v>
      </c>
      <c r="C129" s="26"/>
      <c r="D129" s="26"/>
      <c r="H129" s="26"/>
      <c r="I129" s="26"/>
      <c r="J129" s="26"/>
      <c r="L129" s="26"/>
    </row>
    <row r="130" spans="1:12" x14ac:dyDescent="0.25">
      <c r="C130" s="26"/>
      <c r="D130" s="26"/>
      <c r="H130" s="51"/>
      <c r="I130" s="26"/>
      <c r="J130" s="26"/>
      <c r="L130" s="26"/>
    </row>
    <row r="131" spans="1:12" x14ac:dyDescent="0.25">
      <c r="A131" s="69" t="s">
        <v>199</v>
      </c>
      <c r="C131" s="26">
        <v>170650</v>
      </c>
      <c r="D131" s="26">
        <v>0</v>
      </c>
      <c r="H131" s="26"/>
      <c r="I131" s="26"/>
      <c r="J131" s="26"/>
      <c r="L131" s="26"/>
    </row>
    <row r="132" spans="1:12" x14ac:dyDescent="0.25">
      <c r="A132" t="s">
        <v>200</v>
      </c>
      <c r="C132" s="26">
        <v>465799.66</v>
      </c>
      <c r="D132" s="26">
        <v>0</v>
      </c>
      <c r="H132" s="26"/>
      <c r="I132" s="26"/>
      <c r="J132" s="26"/>
      <c r="L132" s="26"/>
    </row>
    <row r="133" spans="1:12" x14ac:dyDescent="0.25">
      <c r="A133" t="s">
        <v>201</v>
      </c>
      <c r="C133" s="26">
        <v>526673.52</v>
      </c>
      <c r="D133" s="26">
        <v>0</v>
      </c>
      <c r="H133" s="26"/>
      <c r="I133" s="26"/>
      <c r="J133" s="26"/>
      <c r="L133" s="26"/>
    </row>
    <row r="134" spans="1:12" x14ac:dyDescent="0.25">
      <c r="A134" t="s">
        <v>202</v>
      </c>
      <c r="C134" s="26">
        <v>131576</v>
      </c>
      <c r="D134" s="26">
        <v>0</v>
      </c>
      <c r="H134" s="26"/>
      <c r="I134" s="26"/>
      <c r="J134" s="26"/>
      <c r="L134" s="26"/>
    </row>
    <row r="135" spans="1:12" x14ac:dyDescent="0.25">
      <c r="A135" t="s">
        <v>14</v>
      </c>
      <c r="C135" s="26">
        <v>293346.88</v>
      </c>
      <c r="D135" s="26">
        <v>0</v>
      </c>
      <c r="H135" s="26"/>
      <c r="I135" s="26"/>
      <c r="J135" s="26"/>
      <c r="L135" s="26"/>
    </row>
    <row r="136" spans="1:12" x14ac:dyDescent="0.25">
      <c r="C136" s="26"/>
      <c r="D136" s="26"/>
      <c r="H136" s="26"/>
      <c r="I136" s="26"/>
      <c r="J136" s="26"/>
      <c r="L136" s="26"/>
    </row>
    <row r="137" spans="1:12" x14ac:dyDescent="0.25">
      <c r="A137" s="22" t="s">
        <v>23</v>
      </c>
      <c r="B137" s="22" t="s">
        <v>43</v>
      </c>
      <c r="C137" s="70">
        <f>SUM(C131:C136)</f>
        <v>1588046.06</v>
      </c>
      <c r="D137" s="51">
        <v>0</v>
      </c>
      <c r="H137" s="70"/>
      <c r="I137" s="26"/>
      <c r="J137" s="26"/>
      <c r="L137" s="26"/>
    </row>
    <row r="138" spans="1:12" x14ac:dyDescent="0.25">
      <c r="A138" s="22"/>
      <c r="B138" s="22"/>
      <c r="C138" s="70"/>
      <c r="D138" s="51"/>
      <c r="H138" s="70"/>
      <c r="I138" s="26"/>
      <c r="J138" s="26"/>
      <c r="L138" s="26"/>
    </row>
    <row r="139" spans="1:12" x14ac:dyDescent="0.25">
      <c r="A139" s="22"/>
      <c r="B139" s="22"/>
      <c r="C139" s="26"/>
      <c r="D139" s="51"/>
      <c r="H139" s="26"/>
      <c r="I139" s="51"/>
      <c r="J139" s="26"/>
      <c r="L139" s="26"/>
    </row>
    <row r="140" spans="1:12" x14ac:dyDescent="0.25">
      <c r="A140" s="47" t="s">
        <v>15</v>
      </c>
      <c r="C140" s="26"/>
      <c r="D140" s="26"/>
      <c r="H140" s="26"/>
      <c r="I140" s="26"/>
      <c r="J140" s="26"/>
      <c r="L140" s="26"/>
    </row>
    <row r="141" spans="1:12" x14ac:dyDescent="0.25">
      <c r="A141" s="47"/>
      <c r="C141" s="26"/>
      <c r="D141" s="26"/>
      <c r="H141" s="26"/>
      <c r="I141" s="26"/>
      <c r="J141" s="26"/>
      <c r="L141" s="26"/>
    </row>
    <row r="142" spans="1:12" x14ac:dyDescent="0.25">
      <c r="A142" t="s">
        <v>203</v>
      </c>
      <c r="C142" s="26">
        <v>25904.69</v>
      </c>
      <c r="D142" s="26">
        <v>0</v>
      </c>
      <c r="H142" s="26"/>
      <c r="I142" s="26"/>
      <c r="J142" s="26"/>
      <c r="L142" s="26"/>
    </row>
    <row r="143" spans="1:12" x14ac:dyDescent="0.25">
      <c r="A143" t="s">
        <v>204</v>
      </c>
      <c r="C143" s="26">
        <v>32890</v>
      </c>
      <c r="D143" s="26">
        <v>0</v>
      </c>
      <c r="H143" s="16"/>
      <c r="I143" s="26"/>
      <c r="J143" s="26"/>
      <c r="L143" s="26"/>
    </row>
    <row r="144" spans="1:12" x14ac:dyDescent="0.25">
      <c r="C144" s="26"/>
      <c r="D144" s="26"/>
      <c r="H144" s="51"/>
      <c r="I144" s="26"/>
      <c r="J144" s="26"/>
      <c r="L144" s="26"/>
    </row>
    <row r="145" spans="1:12" x14ac:dyDescent="0.25">
      <c r="A145" s="22" t="s">
        <v>23</v>
      </c>
      <c r="B145" s="22" t="s">
        <v>43</v>
      </c>
      <c r="C145" s="70">
        <f>SUM(C142:C144)</f>
        <v>58794.69</v>
      </c>
      <c r="D145" s="51">
        <v>0</v>
      </c>
      <c r="H145" s="26"/>
      <c r="I145" s="51"/>
      <c r="J145" s="26"/>
      <c r="L145" s="26"/>
    </row>
    <row r="146" spans="1:12" x14ac:dyDescent="0.25">
      <c r="A146" s="22"/>
      <c r="B146" s="22"/>
      <c r="C146" s="70"/>
      <c r="D146" s="51"/>
      <c r="H146" s="26"/>
      <c r="I146" s="51"/>
      <c r="J146" s="26"/>
      <c r="L146" s="26"/>
    </row>
    <row r="147" spans="1:12" x14ac:dyDescent="0.25">
      <c r="A147" s="22"/>
      <c r="B147" s="22"/>
      <c r="C147" s="26"/>
      <c r="D147" s="51"/>
      <c r="H147" s="26"/>
      <c r="I147" s="26"/>
      <c r="J147" s="26"/>
      <c r="L147" s="26"/>
    </row>
    <row r="148" spans="1:12" x14ac:dyDescent="0.25">
      <c r="A148" s="47" t="s">
        <v>21</v>
      </c>
      <c r="C148" s="26"/>
      <c r="D148" s="26"/>
      <c r="H148" s="26"/>
      <c r="I148" s="26"/>
      <c r="J148" s="26"/>
      <c r="L148" s="26"/>
    </row>
    <row r="149" spans="1:12" x14ac:dyDescent="0.25">
      <c r="C149" s="26"/>
      <c r="D149" s="26"/>
      <c r="H149" s="26"/>
      <c r="I149" s="26"/>
      <c r="J149" s="26"/>
      <c r="L149" s="26"/>
    </row>
    <row r="150" spans="1:12" x14ac:dyDescent="0.25">
      <c r="A150" t="s">
        <v>205</v>
      </c>
      <c r="C150" s="26">
        <v>286560</v>
      </c>
      <c r="D150" s="26">
        <v>0</v>
      </c>
      <c r="H150" s="26"/>
      <c r="I150" s="26"/>
      <c r="J150" s="26"/>
      <c r="L150" s="26"/>
    </row>
    <row r="151" spans="1:12" x14ac:dyDescent="0.25">
      <c r="A151" t="s">
        <v>206</v>
      </c>
      <c r="C151" s="26">
        <v>82172</v>
      </c>
      <c r="D151" s="26">
        <v>0</v>
      </c>
      <c r="H151" s="16"/>
      <c r="I151" s="26"/>
      <c r="J151" s="26"/>
      <c r="L151" s="26"/>
    </row>
    <row r="152" spans="1:12" x14ac:dyDescent="0.25">
      <c r="C152" s="26"/>
      <c r="D152" s="26"/>
      <c r="H152" s="26"/>
      <c r="I152" s="26"/>
      <c r="J152" s="26"/>
      <c r="L152" s="26"/>
    </row>
    <row r="153" spans="1:12" x14ac:dyDescent="0.25">
      <c r="A153" s="22" t="s">
        <v>23</v>
      </c>
      <c r="B153" s="22" t="s">
        <v>43</v>
      </c>
      <c r="C153" s="70">
        <f>SUM(C150:C152)</f>
        <v>368732</v>
      </c>
      <c r="D153" s="51">
        <v>0</v>
      </c>
      <c r="H153" s="70"/>
      <c r="I153" s="51"/>
      <c r="J153" s="26"/>
      <c r="L153" s="26"/>
    </row>
    <row r="154" spans="1:12" x14ac:dyDescent="0.25">
      <c r="A154" s="22"/>
      <c r="B154" s="22"/>
      <c r="C154" s="70"/>
      <c r="D154" s="51"/>
      <c r="H154" s="70"/>
      <c r="I154" s="51"/>
      <c r="J154" s="26"/>
      <c r="L154" s="26"/>
    </row>
    <row r="155" spans="1:12" x14ac:dyDescent="0.25">
      <c r="A155" s="22"/>
      <c r="B155" s="22"/>
      <c r="C155" s="26"/>
      <c r="D155" s="51"/>
      <c r="H155" s="26"/>
      <c r="I155" s="51"/>
      <c r="J155" s="26"/>
      <c r="L155" s="26"/>
    </row>
    <row r="156" spans="1:12" x14ac:dyDescent="0.25">
      <c r="A156" s="22" t="s">
        <v>16</v>
      </c>
      <c r="B156" s="22" t="s">
        <v>43</v>
      </c>
      <c r="C156" s="70">
        <v>5505841</v>
      </c>
      <c r="D156" s="26">
        <v>0</v>
      </c>
      <c r="H156" s="51"/>
      <c r="I156" s="51"/>
      <c r="J156" s="26"/>
      <c r="L156" s="26"/>
    </row>
    <row r="157" spans="1:12" x14ac:dyDescent="0.25">
      <c r="A157" s="22"/>
      <c r="B157" s="22"/>
      <c r="C157" s="70"/>
      <c r="D157" s="26"/>
      <c r="H157" s="51"/>
      <c r="I157" s="51"/>
      <c r="J157" s="26"/>
      <c r="L157" s="26"/>
    </row>
    <row r="158" spans="1:12" x14ac:dyDescent="0.25">
      <c r="A158" s="22"/>
      <c r="B158" s="22"/>
      <c r="C158" s="70"/>
      <c r="D158" s="26"/>
      <c r="H158" s="51"/>
      <c r="I158" s="51"/>
      <c r="J158" s="26"/>
      <c r="L158" s="26"/>
    </row>
    <row r="159" spans="1:12" x14ac:dyDescent="0.25">
      <c r="A159" s="22" t="s">
        <v>207</v>
      </c>
      <c r="B159" s="22" t="s">
        <v>43</v>
      </c>
      <c r="C159" s="70">
        <v>1776038</v>
      </c>
      <c r="D159" s="26">
        <v>0</v>
      </c>
      <c r="H159" s="51"/>
      <c r="I159" s="51"/>
      <c r="J159" s="26"/>
      <c r="L159" s="26"/>
    </row>
    <row r="160" spans="1:12" x14ac:dyDescent="0.25">
      <c r="A160" s="22"/>
      <c r="B160" s="22"/>
      <c r="C160" s="70"/>
      <c r="D160" s="26"/>
      <c r="H160" s="51"/>
      <c r="I160" s="51"/>
      <c r="J160" s="26"/>
      <c r="L160" s="26"/>
    </row>
    <row r="161" spans="1:12" x14ac:dyDescent="0.25">
      <c r="A161" s="22"/>
      <c r="B161" s="22"/>
      <c r="C161" s="70"/>
      <c r="D161" s="26"/>
      <c r="H161" s="51"/>
      <c r="I161" s="51"/>
      <c r="J161" s="26"/>
      <c r="L161" s="26"/>
    </row>
    <row r="162" spans="1:12" x14ac:dyDescent="0.25">
      <c r="A162" s="22" t="s">
        <v>320</v>
      </c>
      <c r="B162" s="22" t="s">
        <v>43</v>
      </c>
      <c r="C162" s="70">
        <v>2559999</v>
      </c>
      <c r="D162" s="26">
        <v>0</v>
      </c>
      <c r="H162" s="51"/>
      <c r="I162" s="51"/>
      <c r="J162" s="26"/>
      <c r="L162" s="26"/>
    </row>
    <row r="163" spans="1:12" x14ac:dyDescent="0.25">
      <c r="A163" s="22"/>
      <c r="B163" s="22"/>
      <c r="C163" s="70"/>
      <c r="D163" s="26"/>
      <c r="H163" s="51"/>
      <c r="I163" s="51"/>
      <c r="J163" s="26"/>
      <c r="L163" s="26"/>
    </row>
    <row r="164" spans="1:12" x14ac:dyDescent="0.25">
      <c r="A164" s="22"/>
      <c r="B164" s="22"/>
      <c r="C164" s="70"/>
      <c r="D164" s="26"/>
      <c r="H164" s="51"/>
      <c r="I164" s="51"/>
      <c r="J164" s="26"/>
      <c r="L164" s="26"/>
    </row>
    <row r="165" spans="1:12" x14ac:dyDescent="0.25">
      <c r="A165" s="22" t="s">
        <v>18</v>
      </c>
      <c r="B165" s="22" t="s">
        <v>43</v>
      </c>
      <c r="C165" s="70">
        <v>1115733</v>
      </c>
      <c r="D165" s="26">
        <v>0</v>
      </c>
      <c r="H165" s="51"/>
      <c r="I165" s="51"/>
      <c r="J165" s="26"/>
      <c r="L165" s="26"/>
    </row>
    <row r="166" spans="1:12" x14ac:dyDescent="0.25">
      <c r="A166" s="22"/>
      <c r="B166" s="22"/>
      <c r="C166" s="70"/>
      <c r="D166" s="26"/>
      <c r="H166" s="51"/>
      <c r="I166" s="51"/>
      <c r="J166" s="26"/>
      <c r="L166" s="26"/>
    </row>
    <row r="167" spans="1:12" x14ac:dyDescent="0.25">
      <c r="A167" s="22"/>
      <c r="B167" s="22"/>
      <c r="C167" s="70"/>
      <c r="D167" s="26"/>
      <c r="H167" s="51"/>
      <c r="I167" s="51"/>
      <c r="J167" s="26"/>
      <c r="L167" s="26"/>
    </row>
    <row r="168" spans="1:12" x14ac:dyDescent="0.25">
      <c r="A168" s="22" t="s">
        <v>19</v>
      </c>
      <c r="B168" s="22" t="s">
        <v>43</v>
      </c>
      <c r="C168" s="70">
        <v>3617099.2</v>
      </c>
      <c r="D168" s="26">
        <v>0</v>
      </c>
      <c r="H168" s="51"/>
      <c r="I168" s="51"/>
      <c r="J168" s="26"/>
      <c r="L168" s="26"/>
    </row>
    <row r="169" spans="1:12" x14ac:dyDescent="0.25">
      <c r="A169" s="22"/>
      <c r="B169" s="22"/>
      <c r="C169" s="70"/>
      <c r="D169" s="26"/>
      <c r="H169" s="51"/>
      <c r="I169" s="51"/>
      <c r="J169" s="26"/>
      <c r="L169" s="26"/>
    </row>
    <row r="170" spans="1:12" x14ac:dyDescent="0.25">
      <c r="A170" s="22"/>
      <c r="B170" s="22"/>
      <c r="C170" s="70"/>
      <c r="D170" s="26"/>
      <c r="H170" s="51"/>
      <c r="I170" s="51"/>
      <c r="J170" s="26"/>
      <c r="L170" s="26"/>
    </row>
    <row r="171" spans="1:12" x14ac:dyDescent="0.25">
      <c r="A171" s="22" t="s">
        <v>20</v>
      </c>
      <c r="B171" s="22" t="s">
        <v>43</v>
      </c>
      <c r="C171" s="70">
        <v>1917862</v>
      </c>
      <c r="D171" s="26">
        <v>0</v>
      </c>
      <c r="H171" s="51"/>
      <c r="I171" s="51"/>
      <c r="J171" s="26"/>
      <c r="L171" s="26"/>
    </row>
    <row r="172" spans="1:12" x14ac:dyDescent="0.25">
      <c r="A172" s="22"/>
      <c r="B172" s="22"/>
      <c r="C172" s="70"/>
      <c r="D172" s="26"/>
      <c r="H172" s="51"/>
      <c r="I172" s="51"/>
      <c r="J172" s="26"/>
      <c r="L172" s="26"/>
    </row>
    <row r="173" spans="1:12" x14ac:dyDescent="0.25">
      <c r="C173" s="70"/>
      <c r="D173" s="26"/>
      <c r="H173" s="51"/>
      <c r="L173" s="26"/>
    </row>
    <row r="174" spans="1:12" x14ac:dyDescent="0.25">
      <c r="A174" s="22" t="s">
        <v>22</v>
      </c>
      <c r="B174" s="22" t="s">
        <v>43</v>
      </c>
      <c r="C174" s="70">
        <v>9056366</v>
      </c>
      <c r="D174" s="26">
        <v>0</v>
      </c>
      <c r="H174" s="51"/>
      <c r="L174" s="26"/>
    </row>
    <row r="175" spans="1:12" x14ac:dyDescent="0.25">
      <c r="C175" s="26"/>
      <c r="D175" s="26"/>
      <c r="H175" s="51"/>
    </row>
    <row r="176" spans="1:12" x14ac:dyDescent="0.25">
      <c r="C176" s="26"/>
      <c r="D176" s="26"/>
      <c r="H176" s="51"/>
    </row>
    <row r="177" spans="3:8" x14ac:dyDescent="0.25">
      <c r="D177" s="18"/>
      <c r="H177" s="51"/>
    </row>
    <row r="179" spans="3:8" x14ac:dyDescent="0.25">
      <c r="C179" t="s">
        <v>306</v>
      </c>
    </row>
    <row r="180" spans="3:8" x14ac:dyDescent="0.25">
      <c r="C180" s="26"/>
    </row>
    <row r="181" spans="3:8" x14ac:dyDescent="0.25">
      <c r="C181" s="26"/>
      <c r="D181" s="26"/>
      <c r="H181" s="26"/>
    </row>
    <row r="182" spans="3:8" x14ac:dyDescent="0.25">
      <c r="C182" s="26"/>
    </row>
    <row r="184" spans="3:8" x14ac:dyDescent="0.25">
      <c r="C184" s="26"/>
    </row>
    <row r="187" spans="3:8" x14ac:dyDescent="0.25">
      <c r="C187" s="26"/>
    </row>
  </sheetData>
  <mergeCells count="2">
    <mergeCell ref="A2:E2"/>
    <mergeCell ref="A3:E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55"/>
  <sheetViews>
    <sheetView tabSelected="1" topLeftCell="A13" zoomScale="130" zoomScaleNormal="130" workbookViewId="0">
      <selection activeCell="M32" sqref="M32"/>
    </sheetView>
  </sheetViews>
  <sheetFormatPr defaultRowHeight="15" x14ac:dyDescent="0.25"/>
  <cols>
    <col min="2" max="2" width="10" bestFit="1" customWidth="1"/>
    <col min="3" max="3" width="13.42578125" customWidth="1"/>
    <col min="4" max="4" width="10.140625" customWidth="1"/>
    <col min="5" max="5" width="10.42578125" bestFit="1" customWidth="1"/>
    <col min="6" max="6" width="13.7109375" customWidth="1"/>
    <col min="7" max="7" width="7.7109375" customWidth="1"/>
    <col min="8" max="8" width="12.5703125" customWidth="1"/>
    <col min="9" max="9" width="13.7109375" customWidth="1"/>
    <col min="10" max="10" width="13" customWidth="1"/>
  </cols>
  <sheetData>
    <row r="1" spans="1:8" x14ac:dyDescent="0.25">
      <c r="B1" s="52"/>
      <c r="C1" s="52" t="s">
        <v>208</v>
      </c>
      <c r="D1" s="52"/>
      <c r="E1" s="52"/>
      <c r="F1" s="53"/>
    </row>
    <row r="2" spans="1:8" x14ac:dyDescent="0.25">
      <c r="B2" s="52"/>
      <c r="C2" s="52"/>
      <c r="D2" s="52"/>
      <c r="E2" s="52"/>
      <c r="F2" s="53"/>
    </row>
    <row r="3" spans="1:8" x14ac:dyDescent="0.25">
      <c r="B3" s="52" t="s">
        <v>430</v>
      </c>
      <c r="C3" s="52"/>
      <c r="D3" s="52"/>
      <c r="E3" s="52"/>
      <c r="F3" s="53"/>
    </row>
    <row r="5" spans="1:8" x14ac:dyDescent="0.25">
      <c r="B5" s="52" t="s">
        <v>434</v>
      </c>
    </row>
    <row r="7" spans="1:8" x14ac:dyDescent="0.25">
      <c r="A7" s="52" t="s">
        <v>435</v>
      </c>
    </row>
    <row r="9" spans="1:8" x14ac:dyDescent="0.25">
      <c r="B9" t="s">
        <v>436</v>
      </c>
      <c r="F9" t="s">
        <v>437</v>
      </c>
      <c r="H9">
        <v>108229.12</v>
      </c>
    </row>
    <row r="11" spans="1:8" x14ac:dyDescent="0.25">
      <c r="B11" s="53" t="s">
        <v>438</v>
      </c>
    </row>
    <row r="12" spans="1:8" x14ac:dyDescent="0.25">
      <c r="B12" s="25" t="s">
        <v>439</v>
      </c>
      <c r="C12" s="24"/>
      <c r="D12" s="24"/>
      <c r="E12" s="24"/>
      <c r="F12" s="25" t="s">
        <v>440</v>
      </c>
    </row>
    <row r="13" spans="1:8" x14ac:dyDescent="0.25">
      <c r="B13">
        <v>273966</v>
      </c>
      <c r="C13" t="s">
        <v>441</v>
      </c>
      <c r="E13" s="158">
        <v>45832</v>
      </c>
      <c r="F13">
        <v>86049</v>
      </c>
    </row>
    <row r="14" spans="1:8" x14ac:dyDescent="0.25">
      <c r="B14">
        <v>273967</v>
      </c>
      <c r="C14" t="s">
        <v>441</v>
      </c>
      <c r="E14" s="158">
        <v>45924</v>
      </c>
      <c r="F14">
        <v>86049</v>
      </c>
    </row>
    <row r="15" spans="1:8" x14ac:dyDescent="0.25">
      <c r="B15">
        <v>1273895</v>
      </c>
      <c r="C15" t="s">
        <v>442</v>
      </c>
      <c r="D15" s="158">
        <v>45771</v>
      </c>
      <c r="F15">
        <v>38531</v>
      </c>
    </row>
    <row r="16" spans="1:8" x14ac:dyDescent="0.25">
      <c r="B16">
        <v>1273987</v>
      </c>
      <c r="C16" t="s">
        <v>443</v>
      </c>
      <c r="D16" s="89">
        <v>45764</v>
      </c>
      <c r="F16">
        <v>500000</v>
      </c>
    </row>
    <row r="17" spans="1:11" x14ac:dyDescent="0.25">
      <c r="F17">
        <f>SUM(F13:F16)</f>
        <v>710629</v>
      </c>
      <c r="H17" s="26">
        <f>F17</f>
        <v>710629</v>
      </c>
      <c r="J17" s="26"/>
    </row>
    <row r="18" spans="1:11" x14ac:dyDescent="0.25">
      <c r="H18" s="159"/>
    </row>
    <row r="19" spans="1:11" x14ac:dyDescent="0.25">
      <c r="B19" t="s">
        <v>444</v>
      </c>
      <c r="F19" t="s">
        <v>445</v>
      </c>
      <c r="H19" s="162">
        <f>H17+H9</f>
        <v>818858.12</v>
      </c>
    </row>
    <row r="22" spans="1:11" x14ac:dyDescent="0.25">
      <c r="A22" s="52" t="s">
        <v>446</v>
      </c>
    </row>
    <row r="24" spans="1:11" x14ac:dyDescent="0.25">
      <c r="B24" t="s">
        <v>436</v>
      </c>
      <c r="F24" t="s">
        <v>447</v>
      </c>
      <c r="H24" s="26">
        <v>267802.63</v>
      </c>
      <c r="K24" s="26"/>
    </row>
    <row r="25" spans="1:11" x14ac:dyDescent="0.25">
      <c r="H25" s="26"/>
      <c r="K25" s="26"/>
    </row>
    <row r="26" spans="1:11" x14ac:dyDescent="0.25">
      <c r="B26" s="53" t="s">
        <v>438</v>
      </c>
    </row>
    <row r="27" spans="1:11" x14ac:dyDescent="0.25">
      <c r="B27" s="25" t="s">
        <v>439</v>
      </c>
      <c r="C27" s="24"/>
      <c r="D27" s="24"/>
      <c r="E27" s="24"/>
      <c r="F27" s="25" t="s">
        <v>440</v>
      </c>
      <c r="K27" s="26"/>
    </row>
    <row r="28" spans="1:11" x14ac:dyDescent="0.25">
      <c r="B28">
        <v>1280887</v>
      </c>
      <c r="C28" t="s">
        <v>448</v>
      </c>
      <c r="D28" s="158">
        <v>45750</v>
      </c>
      <c r="F28">
        <v>102375</v>
      </c>
    </row>
    <row r="29" spans="1:11" x14ac:dyDescent="0.25">
      <c r="B29">
        <v>1280888</v>
      </c>
      <c r="C29" t="s">
        <v>449</v>
      </c>
      <c r="D29" s="158">
        <v>45765</v>
      </c>
      <c r="F29">
        <v>102375</v>
      </c>
    </row>
    <row r="30" spans="1:11" x14ac:dyDescent="0.25">
      <c r="B30">
        <f>B29+1</f>
        <v>1280889</v>
      </c>
      <c r="C30" t="s">
        <v>450</v>
      </c>
      <c r="F30">
        <v>102375</v>
      </c>
    </row>
    <row r="31" spans="1:11" x14ac:dyDescent="0.25">
      <c r="B31">
        <f t="shared" ref="B31:B32" si="0">B30+1</f>
        <v>1280890</v>
      </c>
      <c r="C31" t="s">
        <v>450</v>
      </c>
      <c r="F31">
        <v>102375</v>
      </c>
    </row>
    <row r="32" spans="1:11" x14ac:dyDescent="0.25">
      <c r="B32">
        <f t="shared" si="0"/>
        <v>1280891</v>
      </c>
      <c r="C32" t="s">
        <v>450</v>
      </c>
      <c r="F32">
        <v>102374</v>
      </c>
    </row>
    <row r="33" spans="2:8" x14ac:dyDescent="0.25">
      <c r="B33">
        <v>1280893</v>
      </c>
      <c r="C33" t="s">
        <v>451</v>
      </c>
      <c r="D33" s="158">
        <v>45751</v>
      </c>
      <c r="F33">
        <v>5985</v>
      </c>
    </row>
    <row r="34" spans="2:8" x14ac:dyDescent="0.25">
      <c r="B34">
        <v>1280894</v>
      </c>
      <c r="C34" t="s">
        <v>451</v>
      </c>
      <c r="D34" s="158">
        <v>45755</v>
      </c>
      <c r="F34">
        <v>106595</v>
      </c>
    </row>
    <row r="35" spans="2:8" x14ac:dyDescent="0.25">
      <c r="B35">
        <f>B34+1</f>
        <v>1280895</v>
      </c>
      <c r="C35" t="s">
        <v>451</v>
      </c>
      <c r="D35" s="158">
        <v>45755</v>
      </c>
      <c r="F35">
        <v>566429</v>
      </c>
    </row>
    <row r="36" spans="2:8" x14ac:dyDescent="0.25">
      <c r="B36">
        <f t="shared" ref="B36:B40" si="1">B35+1</f>
        <v>1280896</v>
      </c>
      <c r="C36" t="s">
        <v>451</v>
      </c>
      <c r="D36" s="158">
        <v>45755</v>
      </c>
      <c r="F36">
        <v>3583</v>
      </c>
    </row>
    <row r="37" spans="2:8" x14ac:dyDescent="0.25">
      <c r="B37">
        <f t="shared" si="1"/>
        <v>1280897</v>
      </c>
      <c r="C37" t="s">
        <v>451</v>
      </c>
      <c r="D37" s="158">
        <v>45755</v>
      </c>
      <c r="F37">
        <v>1094</v>
      </c>
    </row>
    <row r="38" spans="2:8" x14ac:dyDescent="0.25">
      <c r="B38">
        <f t="shared" si="1"/>
        <v>1280898</v>
      </c>
      <c r="C38" t="s">
        <v>451</v>
      </c>
      <c r="D38" s="158">
        <v>45755</v>
      </c>
      <c r="F38">
        <v>222500</v>
      </c>
    </row>
    <row r="39" spans="2:8" x14ac:dyDescent="0.25">
      <c r="B39">
        <f t="shared" si="1"/>
        <v>1280899</v>
      </c>
      <c r="C39" t="s">
        <v>451</v>
      </c>
      <c r="D39" s="158">
        <v>45755</v>
      </c>
      <c r="F39">
        <v>60000</v>
      </c>
    </row>
    <row r="40" spans="2:8" x14ac:dyDescent="0.25">
      <c r="B40">
        <f t="shared" si="1"/>
        <v>1280900</v>
      </c>
      <c r="C40" t="s">
        <v>451</v>
      </c>
      <c r="D40" s="158">
        <v>45755</v>
      </c>
      <c r="F40">
        <v>87500</v>
      </c>
    </row>
    <row r="41" spans="2:8" x14ac:dyDescent="0.25">
      <c r="B41">
        <v>1252602</v>
      </c>
      <c r="C41" t="s">
        <v>452</v>
      </c>
      <c r="D41" s="158">
        <v>45752</v>
      </c>
      <c r="F41">
        <v>56000</v>
      </c>
    </row>
    <row r="42" spans="2:8" x14ac:dyDescent="0.25">
      <c r="B42">
        <v>1280879</v>
      </c>
      <c r="C42" t="s">
        <v>453</v>
      </c>
      <c r="D42" s="158">
        <v>45768</v>
      </c>
      <c r="F42">
        <v>134250</v>
      </c>
    </row>
    <row r="43" spans="2:8" x14ac:dyDescent="0.25">
      <c r="B43" s="82">
        <v>1280881</v>
      </c>
      <c r="C43" t="s">
        <v>453</v>
      </c>
      <c r="F43">
        <v>134250</v>
      </c>
    </row>
    <row r="44" spans="2:8" x14ac:dyDescent="0.25">
      <c r="B44" s="82">
        <v>1280882</v>
      </c>
      <c r="C44" t="s">
        <v>454</v>
      </c>
      <c r="D44" s="158">
        <v>45765</v>
      </c>
      <c r="F44">
        <v>46500</v>
      </c>
    </row>
    <row r="45" spans="2:8" x14ac:dyDescent="0.25">
      <c r="B45">
        <v>1280883</v>
      </c>
      <c r="C45" t="s">
        <v>454</v>
      </c>
      <c r="D45" s="158">
        <v>45769</v>
      </c>
      <c r="F45">
        <v>46500</v>
      </c>
    </row>
    <row r="46" spans="2:8" x14ac:dyDescent="0.25">
      <c r="B46">
        <v>1280884</v>
      </c>
      <c r="C46" t="s">
        <v>454</v>
      </c>
      <c r="F46">
        <v>46500</v>
      </c>
    </row>
    <row r="48" spans="2:8" x14ac:dyDescent="0.25">
      <c r="F48" s="160">
        <f>SUM(F28:F47)</f>
        <v>2029560</v>
      </c>
      <c r="H48" s="26">
        <f>F48</f>
        <v>2029560</v>
      </c>
    </row>
    <row r="49" spans="1:11" x14ac:dyDescent="0.25">
      <c r="H49" s="160"/>
    </row>
    <row r="50" spans="1:11" x14ac:dyDescent="0.25">
      <c r="B50" t="s">
        <v>444</v>
      </c>
      <c r="F50" t="s">
        <v>445</v>
      </c>
      <c r="H50" s="161">
        <f>H48-H24</f>
        <v>1761757.37</v>
      </c>
      <c r="I50" s="26"/>
      <c r="J50" s="26"/>
    </row>
    <row r="53" spans="1:11" x14ac:dyDescent="0.25">
      <c r="A53" s="52" t="s">
        <v>455</v>
      </c>
    </row>
    <row r="55" spans="1:11" x14ac:dyDescent="0.25">
      <c r="B55" t="s">
        <v>436</v>
      </c>
      <c r="F55" t="s">
        <v>437</v>
      </c>
      <c r="H55" s="26">
        <v>1370645.28</v>
      </c>
      <c r="K55" s="26"/>
    </row>
    <row r="57" spans="1:11" x14ac:dyDescent="0.25">
      <c r="B57" s="53" t="s">
        <v>438</v>
      </c>
      <c r="K57" s="26"/>
    </row>
    <row r="58" spans="1:11" x14ac:dyDescent="0.25">
      <c r="B58" s="25" t="s">
        <v>439</v>
      </c>
      <c r="C58" s="24"/>
      <c r="D58" s="24"/>
      <c r="E58" s="24"/>
      <c r="F58" s="25" t="s">
        <v>440</v>
      </c>
    </row>
    <row r="59" spans="1:11" x14ac:dyDescent="0.25">
      <c r="B59">
        <v>1255876</v>
      </c>
      <c r="C59" t="s">
        <v>456</v>
      </c>
      <c r="D59" s="158">
        <v>45757</v>
      </c>
      <c r="F59">
        <v>463028</v>
      </c>
      <c r="H59" s="161">
        <v>463028</v>
      </c>
    </row>
    <row r="61" spans="1:11" x14ac:dyDescent="0.25">
      <c r="B61" t="s">
        <v>444</v>
      </c>
      <c r="F61" t="s">
        <v>445</v>
      </c>
      <c r="H61" s="161">
        <f>H55+H59</f>
        <v>1833673.28</v>
      </c>
    </row>
    <row r="65" spans="1:8" x14ac:dyDescent="0.25">
      <c r="H65" s="26"/>
    </row>
    <row r="80" spans="1:8" x14ac:dyDescent="0.25">
      <c r="A80" s="55"/>
      <c r="C80" s="89"/>
    </row>
    <row r="81" spans="1:6" x14ac:dyDescent="0.25">
      <c r="C81" s="89"/>
    </row>
    <row r="82" spans="1:6" x14ac:dyDescent="0.25">
      <c r="C82" s="89"/>
    </row>
    <row r="83" spans="1:6" x14ac:dyDescent="0.25">
      <c r="C83" s="89"/>
    </row>
    <row r="84" spans="1:6" x14ac:dyDescent="0.25">
      <c r="C84" s="89"/>
    </row>
    <row r="85" spans="1:6" x14ac:dyDescent="0.25">
      <c r="C85" s="89"/>
    </row>
    <row r="86" spans="1:6" x14ac:dyDescent="0.25">
      <c r="C86" s="89"/>
    </row>
    <row r="87" spans="1:6" x14ac:dyDescent="0.25">
      <c r="C87" s="89"/>
    </row>
    <row r="88" spans="1:6" x14ac:dyDescent="0.25">
      <c r="C88" s="89"/>
    </row>
    <row r="89" spans="1:6" x14ac:dyDescent="0.25">
      <c r="C89" s="89"/>
    </row>
    <row r="90" spans="1:6" x14ac:dyDescent="0.25">
      <c r="C90" s="89"/>
    </row>
    <row r="91" spans="1:6" x14ac:dyDescent="0.25">
      <c r="C91" s="89"/>
    </row>
    <row r="93" spans="1:6" x14ac:dyDescent="0.25">
      <c r="B93" s="81"/>
    </row>
    <row r="95" spans="1:6" ht="18.75" x14ac:dyDescent="0.3">
      <c r="F95" s="153"/>
    </row>
    <row r="96" spans="1:6" x14ac:dyDescent="0.25">
      <c r="A96" s="154"/>
      <c r="B96" s="47"/>
      <c r="C96" s="47"/>
    </row>
    <row r="98" spans="2:7" ht="15.75" x14ac:dyDescent="0.25">
      <c r="B98" s="1"/>
      <c r="F98" s="1"/>
      <c r="G98" s="26"/>
    </row>
    <row r="99" spans="2:7" x14ac:dyDescent="0.25">
      <c r="G99" s="26"/>
    </row>
    <row r="100" spans="2:7" x14ac:dyDescent="0.25">
      <c r="B100" s="52"/>
    </row>
    <row r="101" spans="2:7" x14ac:dyDescent="0.25">
      <c r="C101" s="24"/>
      <c r="D101" s="24"/>
      <c r="E101" s="24"/>
    </row>
    <row r="102" spans="2:7" x14ac:dyDescent="0.25">
      <c r="C102" s="89"/>
    </row>
    <row r="103" spans="2:7" x14ac:dyDescent="0.25">
      <c r="C103" s="89"/>
    </row>
    <row r="104" spans="2:7" x14ac:dyDescent="0.25">
      <c r="C104" s="89"/>
    </row>
    <row r="105" spans="2:7" x14ac:dyDescent="0.25">
      <c r="C105" s="89"/>
    </row>
    <row r="106" spans="2:7" x14ac:dyDescent="0.25">
      <c r="C106" s="89"/>
    </row>
    <row r="107" spans="2:7" x14ac:dyDescent="0.25">
      <c r="C107" s="89"/>
    </row>
    <row r="108" spans="2:7" x14ac:dyDescent="0.25">
      <c r="C108" s="89"/>
    </row>
    <row r="109" spans="2:7" x14ac:dyDescent="0.25">
      <c r="C109" s="89"/>
    </row>
    <row r="110" spans="2:7" x14ac:dyDescent="0.25">
      <c r="C110" s="89"/>
    </row>
    <row r="111" spans="2:7" x14ac:dyDescent="0.25">
      <c r="C111" s="89"/>
    </row>
    <row r="112" spans="2:7" x14ac:dyDescent="0.25">
      <c r="C112" s="89"/>
    </row>
    <row r="113" spans="3:3" x14ac:dyDescent="0.25">
      <c r="C113" s="89"/>
    </row>
    <row r="114" spans="3:3" x14ac:dyDescent="0.25">
      <c r="C114" s="89"/>
    </row>
    <row r="115" spans="3:3" x14ac:dyDescent="0.25">
      <c r="C115" s="89"/>
    </row>
    <row r="116" spans="3:3" x14ac:dyDescent="0.25">
      <c r="C116" s="89"/>
    </row>
    <row r="117" spans="3:3" x14ac:dyDescent="0.25">
      <c r="C117" s="89"/>
    </row>
    <row r="118" spans="3:3" x14ac:dyDescent="0.25">
      <c r="C118" s="89"/>
    </row>
    <row r="119" spans="3:3" x14ac:dyDescent="0.25">
      <c r="C119" s="89"/>
    </row>
    <row r="120" spans="3:3" x14ac:dyDescent="0.25">
      <c r="C120" s="89"/>
    </row>
    <row r="121" spans="3:3" x14ac:dyDescent="0.25">
      <c r="C121" s="89"/>
    </row>
    <row r="122" spans="3:3" x14ac:dyDescent="0.25">
      <c r="C122" s="89"/>
    </row>
    <row r="123" spans="3:3" x14ac:dyDescent="0.25">
      <c r="C123" s="89"/>
    </row>
    <row r="124" spans="3:3" x14ac:dyDescent="0.25">
      <c r="C124" s="89"/>
    </row>
    <row r="125" spans="3:3" x14ac:dyDescent="0.25">
      <c r="C125" s="89"/>
    </row>
    <row r="126" spans="3:3" x14ac:dyDescent="0.25">
      <c r="C126" s="89"/>
    </row>
    <row r="127" spans="3:3" x14ac:dyDescent="0.25">
      <c r="C127" s="89"/>
    </row>
    <row r="128" spans="3:3" x14ac:dyDescent="0.25">
      <c r="C128" s="89"/>
    </row>
    <row r="129" spans="1:9" x14ac:dyDescent="0.25">
      <c r="C129" s="89"/>
    </row>
    <row r="130" spans="1:9" x14ac:dyDescent="0.25">
      <c r="C130" s="89"/>
    </row>
    <row r="131" spans="1:9" x14ac:dyDescent="0.25">
      <c r="C131" s="89"/>
      <c r="G131" s="26"/>
    </row>
    <row r="132" spans="1:9" x14ac:dyDescent="0.25">
      <c r="C132" s="89"/>
      <c r="G132" s="26"/>
    </row>
    <row r="133" spans="1:9" x14ac:dyDescent="0.25">
      <c r="C133" s="89"/>
      <c r="G133" s="26"/>
    </row>
    <row r="134" spans="1:9" x14ac:dyDescent="0.25">
      <c r="C134" s="89"/>
    </row>
    <row r="135" spans="1:9" x14ac:dyDescent="0.25">
      <c r="C135" s="89"/>
      <c r="G135" s="26"/>
      <c r="I135" s="26"/>
    </row>
    <row r="136" spans="1:9" x14ac:dyDescent="0.25">
      <c r="C136" s="89"/>
    </row>
    <row r="137" spans="1:9" ht="15.75" x14ac:dyDescent="0.25">
      <c r="A137" s="55"/>
      <c r="F137" s="1"/>
    </row>
    <row r="139" spans="1:9" ht="15.75" x14ac:dyDescent="0.25">
      <c r="B139" s="155"/>
      <c r="G139" s="26"/>
    </row>
    <row r="142" spans="1:9" x14ac:dyDescent="0.25">
      <c r="G142" s="26"/>
    </row>
    <row r="143" spans="1:9" x14ac:dyDescent="0.25">
      <c r="E143" s="89"/>
      <c r="G143" s="26"/>
    </row>
    <row r="146" spans="1:7" x14ac:dyDescent="0.25">
      <c r="A146" s="54"/>
      <c r="B146" s="47"/>
      <c r="C146" s="22"/>
    </row>
    <row r="148" spans="1:7" x14ac:dyDescent="0.25">
      <c r="G148" s="26"/>
    </row>
    <row r="154" spans="1:7" x14ac:dyDescent="0.25">
      <c r="G154" s="26"/>
    </row>
    <row r="155" spans="1:7" x14ac:dyDescent="0.25">
      <c r="E155" s="89"/>
      <c r="G155" s="26"/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M61"/>
  <sheetViews>
    <sheetView topLeftCell="A40" workbookViewId="0">
      <selection activeCell="L52" sqref="L52"/>
    </sheetView>
  </sheetViews>
  <sheetFormatPr defaultRowHeight="15" x14ac:dyDescent="0.25"/>
  <cols>
    <col min="1" max="1" width="21.7109375" customWidth="1"/>
    <col min="2" max="2" width="15.140625" customWidth="1"/>
    <col min="3" max="3" width="17" customWidth="1"/>
    <col min="4" max="4" width="13.28515625" customWidth="1"/>
    <col min="6" max="6" width="15.42578125" customWidth="1"/>
    <col min="8" max="8" width="13.5703125" customWidth="1"/>
    <col min="9" max="9" width="13.7109375" customWidth="1"/>
    <col min="10" max="10" width="13.85546875" customWidth="1"/>
    <col min="11" max="11" width="16.28515625" customWidth="1"/>
    <col min="13" max="13" width="18.140625" customWidth="1"/>
  </cols>
  <sheetData>
    <row r="3" spans="1:11" ht="15.75" x14ac:dyDescent="0.25">
      <c r="A3" s="168" t="s">
        <v>209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</row>
    <row r="4" spans="1:11" ht="16.5" thickBot="1" x14ac:dyDescent="0.3">
      <c r="A4" s="169" t="s">
        <v>356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</row>
    <row r="5" spans="1:11" x14ac:dyDescent="0.25">
      <c r="A5" s="170" t="s">
        <v>210</v>
      </c>
      <c r="B5" s="93" t="s">
        <v>211</v>
      </c>
      <c r="C5" s="172" t="s">
        <v>212</v>
      </c>
      <c r="D5" s="173"/>
      <c r="E5" s="93" t="s">
        <v>213</v>
      </c>
      <c r="F5" s="93" t="s">
        <v>214</v>
      </c>
      <c r="G5" s="174" t="s">
        <v>215</v>
      </c>
      <c r="H5" s="93" t="s">
        <v>216</v>
      </c>
      <c r="I5" s="174" t="s">
        <v>217</v>
      </c>
      <c r="J5" s="174" t="s">
        <v>218</v>
      </c>
      <c r="K5" s="174" t="s">
        <v>343</v>
      </c>
    </row>
    <row r="6" spans="1:11" ht="15.75" thickBot="1" x14ac:dyDescent="0.3">
      <c r="A6" s="171"/>
      <c r="B6" s="94">
        <v>44652</v>
      </c>
      <c r="C6" s="176" t="s">
        <v>219</v>
      </c>
      <c r="D6" s="177"/>
      <c r="E6" s="95" t="s">
        <v>220</v>
      </c>
      <c r="F6" s="94">
        <v>45016</v>
      </c>
      <c r="G6" s="175"/>
      <c r="H6" s="95" t="s">
        <v>221</v>
      </c>
      <c r="I6" s="175"/>
      <c r="J6" s="175"/>
      <c r="K6" s="175"/>
    </row>
    <row r="7" spans="1:11" ht="16.5" thickBot="1" x14ac:dyDescent="0.3">
      <c r="A7" s="96" t="s">
        <v>97</v>
      </c>
      <c r="B7" s="56"/>
      <c r="C7" s="56"/>
      <c r="D7" s="56"/>
      <c r="E7" s="56"/>
      <c r="F7" s="56"/>
      <c r="G7" s="56"/>
      <c r="H7" s="56"/>
      <c r="I7" s="56"/>
      <c r="J7" s="56"/>
      <c r="K7" s="97"/>
    </row>
    <row r="8" spans="1:11" ht="16.5" thickBot="1" x14ac:dyDescent="0.3">
      <c r="A8" s="98" t="s">
        <v>222</v>
      </c>
      <c r="B8" s="99">
        <v>2821138</v>
      </c>
      <c r="C8" s="57">
        <v>0</v>
      </c>
      <c r="D8" s="57">
        <v>0</v>
      </c>
      <c r="E8" s="57"/>
      <c r="F8" s="100">
        <v>2821138</v>
      </c>
      <c r="G8" s="57"/>
      <c r="H8" s="57">
        <v>0</v>
      </c>
      <c r="I8" s="57"/>
      <c r="J8" s="57">
        <v>0</v>
      </c>
      <c r="K8" s="101">
        <v>2821138</v>
      </c>
    </row>
    <row r="9" spans="1:11" ht="16.5" thickBot="1" x14ac:dyDescent="0.3">
      <c r="A9" s="102" t="s">
        <v>223</v>
      </c>
      <c r="B9" s="99">
        <v>2821138</v>
      </c>
      <c r="C9" s="58">
        <v>0</v>
      </c>
      <c r="D9" s="58">
        <v>0</v>
      </c>
      <c r="E9" s="58"/>
      <c r="F9" s="100">
        <v>2821138</v>
      </c>
      <c r="G9" s="58"/>
      <c r="H9" s="58">
        <v>0</v>
      </c>
      <c r="I9" s="58"/>
      <c r="J9" s="57">
        <v>0</v>
      </c>
      <c r="K9" s="59">
        <v>2821138</v>
      </c>
    </row>
    <row r="10" spans="1:11" ht="15.75" thickBot="1" x14ac:dyDescent="0.3">
      <c r="A10" s="102"/>
      <c r="B10" s="57"/>
      <c r="C10" s="57"/>
      <c r="D10" s="57"/>
      <c r="E10" s="57"/>
      <c r="F10" s="57"/>
      <c r="G10" s="57"/>
      <c r="H10" s="57"/>
      <c r="I10" s="57"/>
      <c r="J10" s="57"/>
      <c r="K10" s="103"/>
    </row>
    <row r="11" spans="1:11" ht="15.75" thickBot="1" x14ac:dyDescent="0.3">
      <c r="A11" s="96" t="s">
        <v>98</v>
      </c>
      <c r="B11" s="57"/>
      <c r="C11" s="57"/>
      <c r="D11" s="57"/>
      <c r="E11" s="57"/>
      <c r="F11" s="57"/>
      <c r="G11" s="57"/>
      <c r="H11" s="57"/>
      <c r="I11" s="57"/>
      <c r="J11" s="57"/>
      <c r="K11" s="103"/>
    </row>
    <row r="12" spans="1:11" ht="16.5" thickBot="1" x14ac:dyDescent="0.3">
      <c r="A12" s="98" t="s">
        <v>263</v>
      </c>
      <c r="B12" s="99">
        <v>850179</v>
      </c>
      <c r="C12" s="104">
        <v>0</v>
      </c>
      <c r="D12" s="104"/>
      <c r="E12" s="104"/>
      <c r="F12" s="100">
        <f>B12+C12+D12</f>
        <v>850179</v>
      </c>
      <c r="G12" s="60">
        <v>0.1</v>
      </c>
      <c r="H12" s="99">
        <f>(B12+C12)*G12</f>
        <v>85017.900000000009</v>
      </c>
      <c r="I12" s="99">
        <f>(D12*G12)/2</f>
        <v>0</v>
      </c>
      <c r="J12" s="99">
        <f>(H12+I12)+0.18929999996908</f>
        <v>85018.089299999978</v>
      </c>
      <c r="K12" s="100">
        <f>F12-J12</f>
        <v>765160.91070000001</v>
      </c>
    </row>
    <row r="13" spans="1:11" ht="16.5" thickBot="1" x14ac:dyDescent="0.3">
      <c r="A13" s="98" t="s">
        <v>225</v>
      </c>
      <c r="B13" s="99">
        <v>7332902</v>
      </c>
      <c r="C13" s="104">
        <v>0</v>
      </c>
      <c r="D13" s="104">
        <v>0</v>
      </c>
      <c r="E13" s="104"/>
      <c r="F13" s="100">
        <f>B13+C13+D13</f>
        <v>7332902</v>
      </c>
      <c r="G13" s="60">
        <v>0.1</v>
      </c>
      <c r="H13" s="99">
        <f>(B13+C13)*G13</f>
        <v>733290.20000000007</v>
      </c>
      <c r="I13" s="99">
        <f t="shared" ref="I13:I16" si="0">(D13*G13)/2</f>
        <v>0</v>
      </c>
      <c r="J13" s="99">
        <f>(H13+I13)+0.349199999123812</f>
        <v>733290.54919999919</v>
      </c>
      <c r="K13" s="100">
        <f>F13-J13</f>
        <v>6599611.4508000007</v>
      </c>
    </row>
    <row r="14" spans="1:11" ht="16.5" thickBot="1" x14ac:dyDescent="0.3">
      <c r="A14" s="98" t="s">
        <v>226</v>
      </c>
      <c r="B14" s="99">
        <v>11887</v>
      </c>
      <c r="C14" s="104">
        <v>0</v>
      </c>
      <c r="D14" s="104">
        <v>0</v>
      </c>
      <c r="E14" s="104"/>
      <c r="F14" s="100">
        <f>B14+C14+D14</f>
        <v>11887</v>
      </c>
      <c r="G14" s="60">
        <v>0.1</v>
      </c>
      <c r="H14" s="99">
        <f>(B14+C14)*G14</f>
        <v>1188.7</v>
      </c>
      <c r="I14" s="99">
        <f t="shared" si="0"/>
        <v>0</v>
      </c>
      <c r="J14" s="99">
        <f>(H14+I14)+0.467599999999948</f>
        <v>1189.1676</v>
      </c>
      <c r="K14" s="100">
        <f>F14-J14</f>
        <v>10697.832399999999</v>
      </c>
    </row>
    <row r="15" spans="1:11" ht="16.5" thickBot="1" x14ac:dyDescent="0.3">
      <c r="A15" s="98" t="s">
        <v>227</v>
      </c>
      <c r="B15" s="99">
        <v>72692</v>
      </c>
      <c r="C15" s="104">
        <v>0</v>
      </c>
      <c r="D15" s="105">
        <v>0</v>
      </c>
      <c r="E15" s="105"/>
      <c r="F15" s="100">
        <f>B15+C15+D15</f>
        <v>72692</v>
      </c>
      <c r="G15" s="61">
        <v>0.1</v>
      </c>
      <c r="H15" s="99">
        <f t="shared" ref="H15:H16" si="1">(B15+C15)*G15</f>
        <v>7269.2000000000007</v>
      </c>
      <c r="I15" s="99">
        <f t="shared" si="0"/>
        <v>0</v>
      </c>
      <c r="J15" s="99">
        <f>(H15+I15)+-0.253799999991315</f>
        <v>7268.9462000000094</v>
      </c>
      <c r="K15" s="100">
        <f>F15-J15</f>
        <v>65423.053799999994</v>
      </c>
    </row>
    <row r="16" spans="1:11" ht="16.5" thickBot="1" x14ac:dyDescent="0.3">
      <c r="A16" s="98" t="s">
        <v>228</v>
      </c>
      <c r="B16" s="99">
        <v>62615</v>
      </c>
      <c r="C16" s="104">
        <v>0</v>
      </c>
      <c r="D16" s="106">
        <v>0</v>
      </c>
      <c r="E16" s="107"/>
      <c r="F16" s="100">
        <f>B16+C16+D16</f>
        <v>62615</v>
      </c>
      <c r="G16" s="62">
        <v>0.1</v>
      </c>
      <c r="H16" s="99">
        <f t="shared" si="1"/>
        <v>6261.5</v>
      </c>
      <c r="I16" s="99">
        <f t="shared" si="0"/>
        <v>0</v>
      </c>
      <c r="J16" s="99">
        <f>H16</f>
        <v>6261.5</v>
      </c>
      <c r="K16" s="100">
        <f>F16-J16</f>
        <v>56353.5</v>
      </c>
    </row>
    <row r="17" spans="1:11" ht="16.5" thickBot="1" x14ac:dyDescent="0.3">
      <c r="A17" s="108" t="s">
        <v>223</v>
      </c>
      <c r="B17" s="109">
        <f>SUM(B12:B16)</f>
        <v>8330275</v>
      </c>
      <c r="C17" s="109">
        <f>SUM(C12:C16)</f>
        <v>0</v>
      </c>
      <c r="D17" s="109">
        <f>SUM(D12:D16)</f>
        <v>0</v>
      </c>
      <c r="E17" s="109">
        <f>SUM(E12:E16)</f>
        <v>0</v>
      </c>
      <c r="F17" s="110">
        <f>SUM(F12:F16)</f>
        <v>8330275</v>
      </c>
      <c r="G17" s="109"/>
      <c r="H17" s="111">
        <f>SUM(H12:H16)</f>
        <v>833027.5</v>
      </c>
      <c r="I17" s="111">
        <f>SUM(I12:I16)</f>
        <v>0</v>
      </c>
      <c r="J17" s="111">
        <f>SUM(J12:J16)</f>
        <v>833028.25229999924</v>
      </c>
      <c r="K17" s="112">
        <f>SUM(K12:K16)</f>
        <v>7497246.7477000002</v>
      </c>
    </row>
    <row r="18" spans="1:11" ht="15.75" thickBot="1" x14ac:dyDescent="0.3">
      <c r="A18" s="113" t="s">
        <v>111</v>
      </c>
      <c r="B18" s="114"/>
      <c r="C18" s="115"/>
      <c r="D18" s="115"/>
      <c r="E18" s="115"/>
      <c r="F18" s="116"/>
      <c r="G18" s="117"/>
      <c r="H18" s="118"/>
      <c r="I18" s="118"/>
      <c r="J18" s="104"/>
      <c r="K18" s="119"/>
    </row>
    <row r="19" spans="1:11" ht="16.5" thickBot="1" x14ac:dyDescent="0.3">
      <c r="A19" s="98" t="s">
        <v>229</v>
      </c>
      <c r="B19" s="99">
        <v>140356</v>
      </c>
      <c r="C19" s="99">
        <v>85500</v>
      </c>
      <c r="D19" s="120">
        <v>0</v>
      </c>
      <c r="E19" s="121"/>
      <c r="F19" s="122">
        <f>B19+C19+D19</f>
        <v>225856</v>
      </c>
      <c r="G19" s="62">
        <v>0.4</v>
      </c>
      <c r="H19" s="99">
        <f>(B19+C19)*G19</f>
        <v>90342.400000000009</v>
      </c>
      <c r="I19" s="99">
        <f>(D19*G19)/2</f>
        <v>0</v>
      </c>
      <c r="J19" s="99">
        <f>H19</f>
        <v>90342.400000000009</v>
      </c>
      <c r="K19" s="100">
        <f>F19-J19</f>
        <v>135513.59999999998</v>
      </c>
    </row>
    <row r="20" spans="1:11" ht="16.5" thickBot="1" x14ac:dyDescent="0.3">
      <c r="A20" s="102" t="s">
        <v>223</v>
      </c>
      <c r="B20" s="109">
        <f>+B19</f>
        <v>140356</v>
      </c>
      <c r="C20" s="99">
        <f>+C19</f>
        <v>85500</v>
      </c>
      <c r="D20" s="120"/>
      <c r="E20" s="104"/>
      <c r="F20" s="112">
        <f>SUM(F19)</f>
        <v>225856</v>
      </c>
      <c r="G20" s="57"/>
      <c r="H20" s="123">
        <f>H19</f>
        <v>90342.400000000009</v>
      </c>
      <c r="I20" s="123"/>
      <c r="J20" s="123">
        <f>J19</f>
        <v>90342.400000000009</v>
      </c>
      <c r="K20" s="112">
        <f>SUM(K19)</f>
        <v>135513.59999999998</v>
      </c>
    </row>
    <row r="21" spans="1:11" ht="16.5" thickBot="1" x14ac:dyDescent="0.3">
      <c r="A21" s="102"/>
      <c r="B21" s="99"/>
      <c r="C21" s="104"/>
      <c r="D21" s="104"/>
      <c r="E21" s="104"/>
      <c r="F21" s="124"/>
      <c r="G21" s="57"/>
      <c r="H21" s="99"/>
      <c r="I21" s="99"/>
      <c r="J21" s="99"/>
      <c r="K21" s="100"/>
    </row>
    <row r="22" spans="1:11" ht="30.75" thickBot="1" x14ac:dyDescent="0.3">
      <c r="A22" s="96" t="s">
        <v>113</v>
      </c>
      <c r="B22" s="104"/>
      <c r="C22" s="104"/>
      <c r="D22" s="104"/>
      <c r="E22" s="104"/>
      <c r="F22" s="125"/>
      <c r="G22" s="57"/>
      <c r="H22" s="104"/>
      <c r="I22" s="104"/>
      <c r="J22" s="104"/>
      <c r="K22" s="119"/>
    </row>
    <row r="23" spans="1:11" ht="16.5" thickBot="1" x14ac:dyDescent="0.3">
      <c r="A23" s="126" t="s">
        <v>224</v>
      </c>
      <c r="B23" s="99">
        <v>961931</v>
      </c>
      <c r="C23" s="99"/>
      <c r="D23" s="99">
        <v>0</v>
      </c>
      <c r="E23" s="127">
        <v>0</v>
      </c>
      <c r="F23" s="100">
        <f>B23++C23+D23</f>
        <v>961931</v>
      </c>
      <c r="G23" s="63">
        <v>0.1</v>
      </c>
      <c r="H23" s="99">
        <f>(B23+C23)*G23</f>
        <v>96193.1</v>
      </c>
      <c r="I23" s="99">
        <f t="shared" ref="I23:I26" si="2">(D23*G23)/2</f>
        <v>0</v>
      </c>
      <c r="J23" s="99">
        <f>(H23+I23)+-0.230399999883957</f>
        <v>96192.869600000122</v>
      </c>
      <c r="K23" s="100">
        <f>F23-J23</f>
        <v>865738.13039999991</v>
      </c>
    </row>
    <row r="24" spans="1:11" ht="16.5" thickBot="1" x14ac:dyDescent="0.3">
      <c r="A24" s="128" t="s">
        <v>230</v>
      </c>
      <c r="B24" s="129">
        <v>60012</v>
      </c>
      <c r="C24" s="130"/>
      <c r="D24" s="130"/>
      <c r="E24" s="130"/>
      <c r="F24" s="100">
        <f>B24++C24+D24</f>
        <v>60012</v>
      </c>
      <c r="G24" s="91">
        <v>0.1</v>
      </c>
      <c r="H24" s="99">
        <f t="shared" ref="H24:H26" si="3">(B24+C24)*G24</f>
        <v>6001.2000000000007</v>
      </c>
      <c r="I24" s="99">
        <f t="shared" si="2"/>
        <v>0</v>
      </c>
      <c r="J24" s="99">
        <f>(H24+I24)+0.10669999998936</f>
        <v>6001.3066999999901</v>
      </c>
      <c r="K24" s="100">
        <f>F24-J24</f>
        <v>54010.693300000014</v>
      </c>
    </row>
    <row r="25" spans="1:11" ht="16.5" thickBot="1" x14ac:dyDescent="0.3">
      <c r="A25" s="126" t="s">
        <v>231</v>
      </c>
      <c r="B25" s="99">
        <v>479977</v>
      </c>
      <c r="C25" s="127">
        <v>0</v>
      </c>
      <c r="D25" s="127">
        <v>0</v>
      </c>
      <c r="E25" s="127"/>
      <c r="F25" s="100">
        <f>B25++C25+D25</f>
        <v>479977</v>
      </c>
      <c r="G25" s="131">
        <v>0.1</v>
      </c>
      <c r="H25" s="99">
        <f t="shared" si="3"/>
        <v>47997.700000000004</v>
      </c>
      <c r="I25" s="99">
        <f t="shared" si="2"/>
        <v>0</v>
      </c>
      <c r="J25" s="99">
        <f>(H25+I25)+0.457100000116043</f>
        <v>47998.15710000012</v>
      </c>
      <c r="K25" s="100">
        <f>F25-J25</f>
        <v>431978.84289999987</v>
      </c>
    </row>
    <row r="26" spans="1:11" ht="16.5" thickBot="1" x14ac:dyDescent="0.3">
      <c r="A26" s="126" t="s">
        <v>344</v>
      </c>
      <c r="B26" s="99">
        <v>423738</v>
      </c>
      <c r="C26" s="99">
        <v>0</v>
      </c>
      <c r="D26" s="99">
        <v>0</v>
      </c>
      <c r="E26" s="127"/>
      <c r="F26" s="100">
        <f>B26++C26+D26</f>
        <v>423738</v>
      </c>
      <c r="G26" s="131">
        <v>0.1</v>
      </c>
      <c r="H26" s="99">
        <f t="shared" si="3"/>
        <v>42373.8</v>
      </c>
      <c r="I26" s="99">
        <f t="shared" si="2"/>
        <v>0</v>
      </c>
      <c r="J26" s="99">
        <f>(H26+I26)+0</f>
        <v>42373.8</v>
      </c>
      <c r="K26" s="100">
        <f>F26-J26</f>
        <v>381364.2</v>
      </c>
    </row>
    <row r="27" spans="1:11" ht="16.5" thickBot="1" x14ac:dyDescent="0.3">
      <c r="A27" s="132"/>
      <c r="B27" s="99"/>
      <c r="C27" s="127"/>
      <c r="D27" s="127"/>
      <c r="E27" s="127"/>
      <c r="F27" s="100" t="s">
        <v>232</v>
      </c>
      <c r="G27" s="133"/>
      <c r="H27" s="99"/>
      <c r="I27" s="99"/>
      <c r="J27" s="99"/>
      <c r="K27" s="100"/>
    </row>
    <row r="28" spans="1:11" ht="16.5" thickBot="1" x14ac:dyDescent="0.3">
      <c r="A28" s="132" t="s">
        <v>223</v>
      </c>
      <c r="B28" s="109">
        <f>SUM(B23:B27)</f>
        <v>1925658</v>
      </c>
      <c r="C28" s="109">
        <f>SUM(C23:C27)</f>
        <v>0</v>
      </c>
      <c r="D28" s="109">
        <f t="shared" ref="D28:K28" si="4">SUM(D23:D27)</f>
        <v>0</v>
      </c>
      <c r="E28" s="109">
        <f t="shared" si="4"/>
        <v>0</v>
      </c>
      <c r="F28" s="112">
        <f>SUM(F23:F27)</f>
        <v>1925658</v>
      </c>
      <c r="G28" s="59"/>
      <c r="H28" s="109">
        <f t="shared" si="4"/>
        <v>192565.8</v>
      </c>
      <c r="I28" s="109"/>
      <c r="J28" s="109">
        <f t="shared" si="4"/>
        <v>192566.13340000022</v>
      </c>
      <c r="K28" s="112">
        <f t="shared" si="4"/>
        <v>1733091.8665999998</v>
      </c>
    </row>
    <row r="29" spans="1:11" ht="16.5" thickBot="1" x14ac:dyDescent="0.3">
      <c r="A29" s="134"/>
      <c r="B29" s="135"/>
      <c r="C29" s="135"/>
      <c r="D29" s="135"/>
      <c r="E29" s="135"/>
      <c r="F29" s="136"/>
      <c r="H29" s="135"/>
      <c r="I29" s="135"/>
      <c r="J29" s="135"/>
      <c r="K29" s="136"/>
    </row>
    <row r="30" spans="1:11" x14ac:dyDescent="0.25">
      <c r="A30" s="137" t="s">
        <v>345</v>
      </c>
      <c r="B30" s="138"/>
      <c r="C30" s="166"/>
      <c r="D30" s="167"/>
      <c r="E30" s="138"/>
      <c r="F30" s="139"/>
      <c r="G30" s="90"/>
      <c r="H30" s="140"/>
      <c r="I30" s="140"/>
      <c r="J30" s="138"/>
      <c r="K30" s="141"/>
    </row>
    <row r="31" spans="1:11" ht="16.5" thickBot="1" x14ac:dyDescent="0.3">
      <c r="A31" s="98" t="s">
        <v>233</v>
      </c>
      <c r="B31" s="142">
        <v>29959009</v>
      </c>
      <c r="C31" s="99">
        <v>3273442</v>
      </c>
      <c r="D31" s="99">
        <v>2868854</v>
      </c>
      <c r="E31" s="143">
        <v>0</v>
      </c>
      <c r="F31" s="144">
        <f>B31+C31+D31</f>
        <v>36101305</v>
      </c>
      <c r="G31" s="66">
        <v>0.15</v>
      </c>
      <c r="H31" s="99">
        <f>(B31+C31)*G31</f>
        <v>4984867.6499999994</v>
      </c>
      <c r="I31" s="99">
        <f t="shared" ref="I31:I38" si="5">(D31*G31)/2</f>
        <v>215164.05</v>
      </c>
      <c r="J31" s="99">
        <f>H31+I31</f>
        <v>5200031.6999999993</v>
      </c>
      <c r="K31" s="144">
        <f>F31-J31</f>
        <v>30901273.300000001</v>
      </c>
    </row>
    <row r="32" spans="1:11" ht="16.5" thickBot="1" x14ac:dyDescent="0.3">
      <c r="A32" s="98" t="s">
        <v>234</v>
      </c>
      <c r="B32" s="142">
        <v>2758898</v>
      </c>
      <c r="C32" s="143">
        <v>0</v>
      </c>
      <c r="D32" s="145"/>
      <c r="E32" s="145"/>
      <c r="F32" s="144">
        <f t="shared" ref="F32:F39" si="6">B32+C32+D32</f>
        <v>2758898</v>
      </c>
      <c r="G32" s="66">
        <v>0.15</v>
      </c>
      <c r="H32" s="99">
        <f>(B32+C32)*G32</f>
        <v>413834.7</v>
      </c>
      <c r="I32" s="99">
        <f t="shared" si="5"/>
        <v>0</v>
      </c>
      <c r="J32" s="99">
        <f>H32+I32</f>
        <v>413834.7</v>
      </c>
      <c r="K32" s="144">
        <f>F32-J32</f>
        <v>2345063.2999999998</v>
      </c>
    </row>
    <row r="33" spans="1:11" ht="16.5" thickBot="1" x14ac:dyDescent="0.3">
      <c r="A33" s="98" t="s">
        <v>235</v>
      </c>
      <c r="B33" s="99">
        <v>352024</v>
      </c>
      <c r="C33" s="99">
        <v>0</v>
      </c>
      <c r="D33" s="99">
        <v>0</v>
      </c>
      <c r="E33" s="145"/>
      <c r="F33" s="144">
        <f t="shared" si="6"/>
        <v>352024</v>
      </c>
      <c r="G33" s="66">
        <v>0.15</v>
      </c>
      <c r="H33" s="99">
        <f t="shared" ref="H33:H36" si="7">(B33+C33)*G33</f>
        <v>52803.6</v>
      </c>
      <c r="I33" s="99">
        <f t="shared" si="5"/>
        <v>0</v>
      </c>
      <c r="J33" s="99">
        <f>(H33+I33)+0.257699999987381</f>
        <v>52803.857699999986</v>
      </c>
      <c r="K33" s="144">
        <f t="shared" ref="K33:K39" si="8">F33-J33</f>
        <v>299220.14230000001</v>
      </c>
    </row>
    <row r="34" spans="1:11" ht="16.5" thickBot="1" x14ac:dyDescent="0.3">
      <c r="A34" s="98" t="s">
        <v>236</v>
      </c>
      <c r="B34" s="99">
        <v>12485</v>
      </c>
      <c r="C34" s="143">
        <v>0</v>
      </c>
      <c r="D34" s="143">
        <v>0</v>
      </c>
      <c r="E34" s="143">
        <v>0</v>
      </c>
      <c r="F34" s="144">
        <f t="shared" si="6"/>
        <v>12485</v>
      </c>
      <c r="G34" s="66">
        <v>0.15</v>
      </c>
      <c r="H34" s="99">
        <f t="shared" si="7"/>
        <v>1872.75</v>
      </c>
      <c r="I34" s="99">
        <f t="shared" si="5"/>
        <v>0</v>
      </c>
      <c r="J34" s="99">
        <f>(H34+I34)+0.0336499999993976</f>
        <v>1872.7836499999994</v>
      </c>
      <c r="K34" s="144">
        <f t="shared" si="8"/>
        <v>10612.216350000001</v>
      </c>
    </row>
    <row r="35" spans="1:11" ht="16.5" thickBot="1" x14ac:dyDescent="0.3">
      <c r="A35" s="98" t="s">
        <v>237</v>
      </c>
      <c r="B35" s="99">
        <v>2684682</v>
      </c>
      <c r="C35" s="146"/>
      <c r="D35" s="143">
        <v>0</v>
      </c>
      <c r="E35" s="143">
        <v>0</v>
      </c>
      <c r="F35" s="144">
        <f t="shared" si="6"/>
        <v>2684682</v>
      </c>
      <c r="G35" s="66">
        <v>0.15</v>
      </c>
      <c r="H35" s="99">
        <f t="shared" si="7"/>
        <v>402702.3</v>
      </c>
      <c r="I35" s="99">
        <f t="shared" si="5"/>
        <v>0</v>
      </c>
      <c r="J35" s="99">
        <f>H35</f>
        <v>402702.3</v>
      </c>
      <c r="K35" s="144">
        <f t="shared" si="8"/>
        <v>2281979.7000000002</v>
      </c>
    </row>
    <row r="36" spans="1:11" ht="16.5" thickBot="1" x14ac:dyDescent="0.3">
      <c r="A36" s="98" t="s">
        <v>238</v>
      </c>
      <c r="B36" s="99">
        <v>579977</v>
      </c>
      <c r="C36" s="142">
        <v>0</v>
      </c>
      <c r="D36" s="99">
        <v>0</v>
      </c>
      <c r="E36" s="143"/>
      <c r="F36" s="144">
        <f t="shared" si="6"/>
        <v>579977</v>
      </c>
      <c r="G36" s="66">
        <v>0.15</v>
      </c>
      <c r="H36" s="99">
        <f t="shared" si="7"/>
        <v>86996.55</v>
      </c>
      <c r="I36" s="99">
        <f t="shared" si="5"/>
        <v>0</v>
      </c>
      <c r="J36" s="99">
        <f>(H36+I36)+0.456225000089034</f>
        <v>86997.006225000092</v>
      </c>
      <c r="K36" s="144">
        <f t="shared" si="8"/>
        <v>492979.99377499992</v>
      </c>
    </row>
    <row r="37" spans="1:11" ht="16.5" thickBot="1" x14ac:dyDescent="0.3">
      <c r="A37" s="98" t="s">
        <v>239</v>
      </c>
      <c r="B37" s="99">
        <v>2351948</v>
      </c>
      <c r="C37" s="99">
        <v>0</v>
      </c>
      <c r="D37" s="99"/>
      <c r="E37" s="143"/>
      <c r="F37" s="144">
        <f t="shared" si="6"/>
        <v>2351948</v>
      </c>
      <c r="G37" s="67">
        <v>0.15</v>
      </c>
      <c r="H37" s="99">
        <f>(B37+C37)*G37</f>
        <v>352792.2</v>
      </c>
      <c r="I37" s="99">
        <f t="shared" si="5"/>
        <v>0</v>
      </c>
      <c r="J37" s="99">
        <f>(H37+I37)+0.237499999813735</f>
        <v>352792.43749999983</v>
      </c>
      <c r="K37" s="144">
        <f t="shared" si="8"/>
        <v>1999155.5625000002</v>
      </c>
    </row>
    <row r="38" spans="1:11" ht="16.5" thickBot="1" x14ac:dyDescent="0.3">
      <c r="A38" s="98" t="s">
        <v>346</v>
      </c>
      <c r="B38" s="99">
        <v>514089</v>
      </c>
      <c r="C38" s="99">
        <v>0</v>
      </c>
      <c r="D38" s="99">
        <v>0</v>
      </c>
      <c r="E38" s="143"/>
      <c r="F38" s="144">
        <f t="shared" si="6"/>
        <v>514089</v>
      </c>
      <c r="G38" s="67">
        <v>0.15</v>
      </c>
      <c r="H38" s="99">
        <f>(B38+C38)*G38</f>
        <v>77113.349999999991</v>
      </c>
      <c r="I38" s="99">
        <f t="shared" si="5"/>
        <v>0</v>
      </c>
      <c r="J38" s="99">
        <f>H38</f>
        <v>77113.349999999991</v>
      </c>
      <c r="K38" s="144">
        <f t="shared" si="8"/>
        <v>436975.65</v>
      </c>
    </row>
    <row r="39" spans="1:11" ht="16.5" thickBot="1" x14ac:dyDescent="0.3">
      <c r="A39" s="98" t="s">
        <v>357</v>
      </c>
      <c r="B39" s="99">
        <v>616250</v>
      </c>
      <c r="C39" s="99"/>
      <c r="D39" s="99"/>
      <c r="E39" s="143"/>
      <c r="F39" s="144">
        <f t="shared" si="6"/>
        <v>616250</v>
      </c>
      <c r="G39" s="67">
        <v>0.15</v>
      </c>
      <c r="H39" s="99">
        <f>(B39+C39)*G39</f>
        <v>92437.5</v>
      </c>
      <c r="I39" s="99"/>
      <c r="J39" s="99">
        <f>(H39+I39)+0.25</f>
        <v>92437.75</v>
      </c>
      <c r="K39" s="144">
        <f t="shared" si="8"/>
        <v>523812.25</v>
      </c>
    </row>
    <row r="40" spans="1:11" ht="16.5" thickBot="1" x14ac:dyDescent="0.3">
      <c r="A40" s="102"/>
      <c r="B40" s="99"/>
      <c r="C40" s="143"/>
      <c r="D40" s="143"/>
      <c r="E40" s="143"/>
      <c r="F40" s="100"/>
      <c r="G40" s="65"/>
      <c r="H40" s="99"/>
      <c r="I40" s="99"/>
      <c r="J40" s="99"/>
      <c r="K40" s="100"/>
    </row>
    <row r="41" spans="1:11" ht="16.5" thickBot="1" x14ac:dyDescent="0.3">
      <c r="A41" s="132" t="s">
        <v>223</v>
      </c>
      <c r="B41" s="109">
        <f>SUM(B31:B39)</f>
        <v>39829362</v>
      </c>
      <c r="C41" s="109">
        <f>SUM(C31:C38)</f>
        <v>3273442</v>
      </c>
      <c r="D41" s="109">
        <f>SUM(D31:D38)</f>
        <v>2868854</v>
      </c>
      <c r="E41" s="109">
        <f>SUM(E31:E38)</f>
        <v>0</v>
      </c>
      <c r="F41" s="112">
        <f>SUM(F31:F39)</f>
        <v>45971658</v>
      </c>
      <c r="G41" s="68"/>
      <c r="H41" s="109">
        <v>6465422</v>
      </c>
      <c r="I41" s="109">
        <f>SUM(I31:I40)</f>
        <v>215164.05</v>
      </c>
      <c r="J41" s="109">
        <f>SUM(J31:J40)</f>
        <v>6680585.8850749983</v>
      </c>
      <c r="K41" s="112">
        <f>SUM(K31:K40)</f>
        <v>39291072.114925005</v>
      </c>
    </row>
    <row r="42" spans="1:11" ht="16.5" thickBot="1" x14ac:dyDescent="0.3">
      <c r="A42" s="132"/>
      <c r="B42" s="99"/>
      <c r="C42" s="143"/>
      <c r="D42" s="145"/>
      <c r="E42" s="145"/>
      <c r="F42" s="147"/>
      <c r="G42" s="65"/>
      <c r="H42" s="143"/>
      <c r="I42" s="143"/>
      <c r="J42" s="143"/>
      <c r="K42" s="100"/>
    </row>
    <row r="43" spans="1:11" ht="16.5" thickBot="1" x14ac:dyDescent="0.3">
      <c r="A43" s="96" t="s">
        <v>240</v>
      </c>
      <c r="B43" s="99"/>
      <c r="C43" s="143"/>
      <c r="D43" s="145"/>
      <c r="E43" s="145"/>
      <c r="F43" s="147"/>
      <c r="G43" s="65"/>
      <c r="H43" s="143"/>
      <c r="I43" s="143"/>
      <c r="J43" s="143"/>
      <c r="K43" s="100"/>
    </row>
    <row r="44" spans="1:11" ht="16.5" thickBot="1" x14ac:dyDescent="0.3">
      <c r="A44" s="98" t="s">
        <v>241</v>
      </c>
      <c r="B44" s="99">
        <v>1218207</v>
      </c>
      <c r="C44" s="99"/>
      <c r="D44" s="99"/>
      <c r="E44" s="99"/>
      <c r="F44" s="100">
        <f t="shared" ref="F44:F49" si="9">B44+C44-E44</f>
        <v>1218207</v>
      </c>
      <c r="G44" s="66">
        <v>0.15</v>
      </c>
      <c r="H44" s="99">
        <f t="shared" ref="H44:H49" si="10">F44*G44</f>
        <v>182731.05</v>
      </c>
      <c r="I44" s="99">
        <f t="shared" ref="I44:I48" si="11">(D44*G44)/2</f>
        <v>0</v>
      </c>
      <c r="J44" s="99">
        <f>(+H44)+0.0102750000078231</f>
        <v>182731.060275</v>
      </c>
      <c r="K44" s="100">
        <f t="shared" ref="K44:K47" si="12">F44-J44</f>
        <v>1035475.9397249999</v>
      </c>
    </row>
    <row r="45" spans="1:11" ht="16.5" thickBot="1" x14ac:dyDescent="0.3">
      <c r="A45" s="98" t="s">
        <v>280</v>
      </c>
      <c r="B45" s="99">
        <v>923107</v>
      </c>
      <c r="C45" s="99"/>
      <c r="D45" s="99"/>
      <c r="E45" s="99"/>
      <c r="F45" s="100">
        <f t="shared" si="9"/>
        <v>923107</v>
      </c>
      <c r="G45" s="66">
        <v>0.15</v>
      </c>
      <c r="H45" s="99">
        <f t="shared" si="10"/>
        <v>138466.04999999999</v>
      </c>
      <c r="I45" s="99">
        <f t="shared" si="11"/>
        <v>0</v>
      </c>
      <c r="J45" s="99">
        <f>(+H45)+-0.4375</f>
        <v>138465.61249999999</v>
      </c>
      <c r="K45" s="100">
        <f t="shared" si="12"/>
        <v>784641.38749999995</v>
      </c>
    </row>
    <row r="46" spans="1:11" ht="16.5" thickBot="1" x14ac:dyDescent="0.3">
      <c r="A46" s="98" t="s">
        <v>304</v>
      </c>
      <c r="B46" s="99">
        <v>1529173</v>
      </c>
      <c r="C46" s="99">
        <v>0</v>
      </c>
      <c r="D46" s="143">
        <v>0</v>
      </c>
      <c r="E46" s="99">
        <v>0</v>
      </c>
      <c r="F46" s="100">
        <f t="shared" si="9"/>
        <v>1529173</v>
      </c>
      <c r="G46" s="66">
        <v>0.15</v>
      </c>
      <c r="H46" s="99">
        <f t="shared" si="10"/>
        <v>229375.94999999998</v>
      </c>
      <c r="I46" s="99">
        <f t="shared" si="11"/>
        <v>0</v>
      </c>
      <c r="J46" s="99">
        <f>(+H46)+-0.232274999842048</f>
        <v>229375.71772500014</v>
      </c>
      <c r="K46" s="100">
        <f t="shared" si="12"/>
        <v>1299797.2822749999</v>
      </c>
    </row>
    <row r="47" spans="1:11" ht="16.5" thickBot="1" x14ac:dyDescent="0.3">
      <c r="A47" s="98" t="s">
        <v>305</v>
      </c>
      <c r="B47" s="99">
        <v>169425</v>
      </c>
      <c r="C47" s="99">
        <v>0</v>
      </c>
      <c r="D47" s="143">
        <v>0</v>
      </c>
      <c r="E47" s="99"/>
      <c r="F47" s="100">
        <f t="shared" si="9"/>
        <v>169425</v>
      </c>
      <c r="G47" s="66">
        <v>0.15</v>
      </c>
      <c r="H47" s="99">
        <f t="shared" si="10"/>
        <v>25413.75</v>
      </c>
      <c r="I47" s="99">
        <f t="shared" si="11"/>
        <v>0</v>
      </c>
      <c r="J47" s="99">
        <f>(+H47)+0.299999999988358</f>
        <v>25414.049999999988</v>
      </c>
      <c r="K47" s="100">
        <f t="shared" si="12"/>
        <v>144010.95000000001</v>
      </c>
    </row>
    <row r="48" spans="1:11" ht="16.5" thickBot="1" x14ac:dyDescent="0.3">
      <c r="A48" s="98" t="s">
        <v>347</v>
      </c>
      <c r="B48" s="99">
        <v>1390090</v>
      </c>
      <c r="C48" s="99">
        <v>0</v>
      </c>
      <c r="D48" s="143"/>
      <c r="E48" s="99"/>
      <c r="F48" s="100">
        <f t="shared" si="9"/>
        <v>1390090</v>
      </c>
      <c r="G48" s="66">
        <v>0.15</v>
      </c>
      <c r="H48" s="99">
        <f t="shared" si="10"/>
        <v>208513.5</v>
      </c>
      <c r="I48" s="99">
        <f t="shared" si="11"/>
        <v>0</v>
      </c>
      <c r="J48" s="99">
        <f>(+H48)+0</f>
        <v>208513.5</v>
      </c>
      <c r="K48" s="100">
        <v>1181576</v>
      </c>
    </row>
    <row r="49" spans="1:13" ht="16.5" thickBot="1" x14ac:dyDescent="0.3">
      <c r="A49" s="98" t="s">
        <v>411</v>
      </c>
      <c r="B49" s="99">
        <v>1844450</v>
      </c>
      <c r="C49" s="99"/>
      <c r="D49" s="143"/>
      <c r="E49" s="99"/>
      <c r="F49" s="100">
        <f t="shared" si="9"/>
        <v>1844450</v>
      </c>
      <c r="G49" s="66">
        <v>0.15</v>
      </c>
      <c r="H49" s="99">
        <f t="shared" si="10"/>
        <v>276667.5</v>
      </c>
      <c r="I49" s="99"/>
      <c r="J49" s="99">
        <f>(+H49)+0</f>
        <v>276667.5</v>
      </c>
      <c r="K49" s="100">
        <v>1567782</v>
      </c>
    </row>
    <row r="50" spans="1:13" ht="16.5" thickBot="1" x14ac:dyDescent="0.3">
      <c r="A50" s="98" t="s">
        <v>412</v>
      </c>
      <c r="B50" s="99">
        <v>0</v>
      </c>
      <c r="C50" s="99"/>
      <c r="D50" s="99">
        <v>2649000</v>
      </c>
      <c r="E50" s="99"/>
      <c r="F50" s="100">
        <f>D50</f>
        <v>2649000</v>
      </c>
      <c r="G50" s="66">
        <v>0.15</v>
      </c>
      <c r="H50" s="99">
        <v>0</v>
      </c>
      <c r="I50" s="99">
        <v>198675</v>
      </c>
      <c r="J50" s="99">
        <v>198675</v>
      </c>
      <c r="K50" s="100">
        <v>2450325</v>
      </c>
    </row>
    <row r="51" spans="1:13" ht="16.5" thickBot="1" x14ac:dyDescent="0.3">
      <c r="A51" s="98"/>
      <c r="B51" s="99"/>
      <c r="C51" s="99"/>
      <c r="D51" s="143"/>
      <c r="E51" s="99"/>
      <c r="F51" s="100"/>
      <c r="G51" s="66"/>
      <c r="H51" s="99"/>
      <c r="I51" s="99"/>
      <c r="J51" s="99"/>
      <c r="K51" s="100"/>
    </row>
    <row r="52" spans="1:13" ht="16.5" thickBot="1" x14ac:dyDescent="0.3">
      <c r="A52" s="102" t="s">
        <v>223</v>
      </c>
      <c r="B52" s="109">
        <f>SUM(B44:B50)</f>
        <v>7074452</v>
      </c>
      <c r="C52" s="109">
        <f>SUM(C44:C48)</f>
        <v>0</v>
      </c>
      <c r="D52" s="109">
        <f t="shared" ref="D52:E52" si="13">SUM(D44:D48)</f>
        <v>0</v>
      </c>
      <c r="E52" s="109">
        <f t="shared" si="13"/>
        <v>0</v>
      </c>
      <c r="F52" s="112">
        <f>SUM(F44:F50)</f>
        <v>9723452</v>
      </c>
      <c r="G52" s="59"/>
      <c r="H52" s="109">
        <v>1061169</v>
      </c>
      <c r="I52" s="109">
        <v>198675</v>
      </c>
      <c r="J52" s="109">
        <v>1259844</v>
      </c>
      <c r="K52" s="112">
        <v>8463608</v>
      </c>
      <c r="M52" s="152">
        <v>8463608</v>
      </c>
    </row>
    <row r="53" spans="1:13" ht="16.5" thickBot="1" x14ac:dyDescent="0.3">
      <c r="A53" s="132"/>
      <c r="B53" s="142" t="s">
        <v>242</v>
      </c>
      <c r="C53" s="99"/>
      <c r="D53" s="99"/>
      <c r="E53" s="99"/>
      <c r="F53" s="100"/>
      <c r="G53" s="65"/>
      <c r="H53" s="99"/>
      <c r="I53" s="99"/>
      <c r="J53" s="142"/>
      <c r="K53" s="144"/>
    </row>
    <row r="54" spans="1:13" ht="16.5" thickBot="1" x14ac:dyDescent="0.3">
      <c r="A54" s="132"/>
      <c r="B54" s="142"/>
      <c r="C54" s="99"/>
      <c r="D54" s="99"/>
      <c r="E54" s="99"/>
      <c r="F54" s="100"/>
      <c r="G54" s="65"/>
      <c r="H54" s="99"/>
      <c r="I54" s="99"/>
      <c r="J54" s="142"/>
      <c r="K54" s="144"/>
    </row>
    <row r="55" spans="1:13" ht="16.5" thickBot="1" x14ac:dyDescent="0.3">
      <c r="A55" s="64" t="s">
        <v>243</v>
      </c>
      <c r="B55" s="109">
        <f>B52+B41+B28+B20+B17+B9</f>
        <v>60121241</v>
      </c>
      <c r="C55" s="109">
        <f>C9+C17+C20+C28+C41+C52</f>
        <v>3358942</v>
      </c>
      <c r="D55" s="109">
        <f>D9+D17+D20+D28+D41+D52</f>
        <v>2868854</v>
      </c>
      <c r="E55" s="109">
        <f>E9+E17+E20+E28+E41+E52</f>
        <v>0</v>
      </c>
      <c r="F55" s="112">
        <f>F9+F17+F20+F28+F41+F52</f>
        <v>68998037</v>
      </c>
      <c r="G55" s="68"/>
      <c r="H55" s="109">
        <f>H9+H17+H20+H28+H41+H52</f>
        <v>8642526.6999999993</v>
      </c>
      <c r="I55" s="109">
        <v>413839</v>
      </c>
      <c r="J55" s="109">
        <v>9056366</v>
      </c>
      <c r="K55" s="112">
        <v>59941671</v>
      </c>
    </row>
    <row r="57" spans="1:13" x14ac:dyDescent="0.25">
      <c r="J57" s="26"/>
      <c r="K57" s="26"/>
    </row>
    <row r="58" spans="1:13" x14ac:dyDescent="0.25">
      <c r="B58" s="148"/>
      <c r="F58" s="26"/>
      <c r="J58" s="26"/>
      <c r="K58" s="26"/>
    </row>
    <row r="59" spans="1:13" x14ac:dyDescent="0.25">
      <c r="B59" s="82"/>
      <c r="F59" s="26"/>
      <c r="J59" s="26"/>
    </row>
    <row r="60" spans="1:13" x14ac:dyDescent="0.25">
      <c r="B60" s="82"/>
      <c r="F60" s="135"/>
    </row>
    <row r="61" spans="1:13" x14ac:dyDescent="0.25">
      <c r="F61" s="135"/>
      <c r="J61" t="s">
        <v>242</v>
      </c>
    </row>
  </sheetData>
  <mergeCells count="10">
    <mergeCell ref="C30:D30"/>
    <mergeCell ref="A3:K3"/>
    <mergeCell ref="A4:K4"/>
    <mergeCell ref="A5:A6"/>
    <mergeCell ref="C5:D5"/>
    <mergeCell ref="G5:G6"/>
    <mergeCell ref="I5:I6"/>
    <mergeCell ref="J5:J6"/>
    <mergeCell ref="K5:K6"/>
    <mergeCell ref="C6:D6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67"/>
  <sheetViews>
    <sheetView topLeftCell="A13" workbookViewId="0">
      <selection activeCell="O28" sqref="O28"/>
    </sheetView>
  </sheetViews>
  <sheetFormatPr defaultRowHeight="15" x14ac:dyDescent="0.25"/>
  <cols>
    <col min="2" max="2" width="8.140625" customWidth="1"/>
    <col min="3" max="3" width="11.140625" customWidth="1"/>
    <col min="4" max="4" width="3" customWidth="1"/>
    <col min="5" max="5" width="5.140625" customWidth="1"/>
    <col min="6" max="6" width="12" customWidth="1"/>
    <col min="7" max="7" width="10.7109375" customWidth="1"/>
    <col min="9" max="9" width="11.28515625" customWidth="1"/>
    <col min="10" max="10" width="12.140625" customWidth="1"/>
    <col min="12" max="12" width="10.5703125" customWidth="1"/>
    <col min="13" max="13" width="10.42578125" bestFit="1" customWidth="1"/>
    <col min="16" max="16" width="14.85546875" customWidth="1"/>
  </cols>
  <sheetData>
    <row r="1" spans="1:17" x14ac:dyDescent="0.25">
      <c r="B1" s="52"/>
      <c r="C1" s="52"/>
    </row>
    <row r="2" spans="1:17" x14ac:dyDescent="0.25">
      <c r="C2" s="52" t="s">
        <v>349</v>
      </c>
    </row>
    <row r="3" spans="1:17" x14ac:dyDescent="0.25">
      <c r="B3" s="52"/>
      <c r="C3" s="52"/>
    </row>
    <row r="4" spans="1:17" x14ac:dyDescent="0.25">
      <c r="A4" s="52" t="s">
        <v>264</v>
      </c>
      <c r="N4" s="53"/>
    </row>
    <row r="6" spans="1:17" x14ac:dyDescent="0.25">
      <c r="A6" s="52" t="s">
        <v>265</v>
      </c>
      <c r="C6" s="53" t="s">
        <v>275</v>
      </c>
      <c r="D6" s="53"/>
      <c r="E6" s="53"/>
      <c r="F6" s="53" t="s">
        <v>276</v>
      </c>
      <c r="G6" s="53"/>
      <c r="H6" s="53"/>
      <c r="I6" s="53" t="s">
        <v>277</v>
      </c>
      <c r="J6" s="53"/>
      <c r="K6" s="53"/>
      <c r="L6" s="53" t="s">
        <v>278</v>
      </c>
      <c r="M6" s="53"/>
      <c r="P6" s="26"/>
      <c r="Q6" s="26"/>
    </row>
    <row r="7" spans="1:17" x14ac:dyDescent="0.25">
      <c r="P7" s="26"/>
      <c r="Q7" s="26"/>
    </row>
    <row r="8" spans="1:17" x14ac:dyDescent="0.25">
      <c r="A8" s="72">
        <v>45383</v>
      </c>
      <c r="C8" s="74">
        <v>175315</v>
      </c>
      <c r="F8" s="74">
        <v>202045</v>
      </c>
      <c r="I8" s="74">
        <f>C8+F8</f>
        <v>377360</v>
      </c>
      <c r="L8" s="75">
        <v>45425</v>
      </c>
      <c r="P8" s="26"/>
      <c r="Q8" s="26"/>
    </row>
    <row r="9" spans="1:17" x14ac:dyDescent="0.25">
      <c r="C9" s="74"/>
      <c r="F9" s="74"/>
      <c r="I9" s="74"/>
      <c r="L9" s="73"/>
      <c r="P9" s="26"/>
      <c r="Q9" s="26"/>
    </row>
    <row r="10" spans="1:17" x14ac:dyDescent="0.25">
      <c r="A10" s="54" t="s">
        <v>266</v>
      </c>
      <c r="C10" s="74">
        <v>174068</v>
      </c>
      <c r="F10" s="74">
        <v>201449</v>
      </c>
      <c r="I10" s="74">
        <f t="shared" ref="I10:I32" si="0">C10+F10</f>
        <v>375517</v>
      </c>
      <c r="L10" s="75">
        <v>45456</v>
      </c>
      <c r="P10" s="26"/>
      <c r="Q10" s="26"/>
    </row>
    <row r="11" spans="1:17" x14ac:dyDescent="0.25">
      <c r="A11" s="54"/>
      <c r="C11" s="74"/>
      <c r="F11" s="74"/>
      <c r="I11" s="74"/>
      <c r="L11" s="75"/>
      <c r="P11" s="26"/>
      <c r="Q11" s="26"/>
    </row>
    <row r="12" spans="1:17" x14ac:dyDescent="0.25">
      <c r="A12" s="54" t="s">
        <v>267</v>
      </c>
      <c r="C12" s="74">
        <v>171246</v>
      </c>
      <c r="F12" s="74">
        <v>199346</v>
      </c>
      <c r="I12" s="74">
        <f t="shared" si="0"/>
        <v>370592</v>
      </c>
      <c r="L12" s="75">
        <v>45485</v>
      </c>
      <c r="P12" s="26"/>
      <c r="Q12" s="26"/>
    </row>
    <row r="13" spans="1:17" x14ac:dyDescent="0.25">
      <c r="A13" s="54"/>
      <c r="C13" s="74"/>
      <c r="F13" s="74"/>
      <c r="I13" s="74"/>
      <c r="L13" s="73"/>
      <c r="P13" s="26"/>
      <c r="Q13" s="26"/>
    </row>
    <row r="14" spans="1:17" x14ac:dyDescent="0.25">
      <c r="A14" s="54" t="s">
        <v>268</v>
      </c>
      <c r="C14" s="74">
        <v>177301</v>
      </c>
      <c r="F14" s="74">
        <v>206674</v>
      </c>
      <c r="I14" s="74">
        <f t="shared" si="0"/>
        <v>383975</v>
      </c>
      <c r="L14" s="75">
        <v>45516</v>
      </c>
      <c r="P14" s="26"/>
      <c r="Q14" s="26"/>
    </row>
    <row r="15" spans="1:17" ht="12.75" customHeight="1" x14ac:dyDescent="0.25">
      <c r="A15" s="54"/>
      <c r="C15" s="74"/>
      <c r="F15" s="74"/>
      <c r="I15" s="74"/>
      <c r="L15" s="73"/>
      <c r="P15" s="26"/>
      <c r="Q15" s="26"/>
    </row>
    <row r="16" spans="1:17" x14ac:dyDescent="0.25">
      <c r="A16" s="54" t="s">
        <v>269</v>
      </c>
      <c r="C16" s="74">
        <v>176232</v>
      </c>
      <c r="F16" s="74">
        <v>209136</v>
      </c>
      <c r="I16" s="74">
        <f t="shared" si="0"/>
        <v>385368</v>
      </c>
      <c r="L16" s="75">
        <v>45547</v>
      </c>
      <c r="P16" s="26"/>
      <c r="Q16" s="26"/>
    </row>
    <row r="17" spans="1:17" x14ac:dyDescent="0.25">
      <c r="A17" s="54"/>
      <c r="C17" s="74"/>
      <c r="F17" s="74"/>
      <c r="I17" s="74"/>
      <c r="L17" s="73"/>
      <c r="P17" s="26"/>
      <c r="Q17" s="26"/>
    </row>
    <row r="18" spans="1:17" x14ac:dyDescent="0.25">
      <c r="A18" s="54" t="s">
        <v>270</v>
      </c>
      <c r="C18" s="74">
        <v>173530</v>
      </c>
      <c r="F18" s="74">
        <v>203021</v>
      </c>
      <c r="I18" s="74">
        <f t="shared" si="0"/>
        <v>376551</v>
      </c>
      <c r="L18" s="75">
        <v>45579</v>
      </c>
      <c r="P18" s="26"/>
      <c r="Q18" s="26"/>
    </row>
    <row r="19" spans="1:17" x14ac:dyDescent="0.25">
      <c r="A19" s="54"/>
      <c r="C19" s="74"/>
      <c r="F19" s="74"/>
      <c r="I19" s="74"/>
      <c r="L19" s="73"/>
      <c r="P19" s="26"/>
      <c r="Q19" s="26"/>
    </row>
    <row r="20" spans="1:17" x14ac:dyDescent="0.25">
      <c r="A20" s="54" t="s">
        <v>271</v>
      </c>
      <c r="C20" s="74">
        <v>171392</v>
      </c>
      <c r="F20" s="74">
        <v>199630</v>
      </c>
      <c r="I20" s="74">
        <f t="shared" si="0"/>
        <v>371022</v>
      </c>
      <c r="L20" s="75">
        <v>45609</v>
      </c>
      <c r="P20" s="26"/>
      <c r="Q20" s="26"/>
    </row>
    <row r="21" spans="1:17" x14ac:dyDescent="0.25">
      <c r="A21" s="54"/>
      <c r="C21" s="74"/>
      <c r="F21" s="74"/>
      <c r="I21" s="74"/>
      <c r="L21" s="75"/>
      <c r="P21" s="26"/>
      <c r="Q21" s="26"/>
    </row>
    <row r="22" spans="1:17" x14ac:dyDescent="0.25">
      <c r="A22" s="54" t="s">
        <v>272</v>
      </c>
      <c r="C22" s="74">
        <v>170423</v>
      </c>
      <c r="F22" s="74">
        <v>197425</v>
      </c>
      <c r="I22" s="74">
        <f t="shared" si="0"/>
        <v>367848</v>
      </c>
      <c r="L22" s="75">
        <v>45635</v>
      </c>
      <c r="P22" s="26"/>
      <c r="Q22" s="26"/>
    </row>
    <row r="23" spans="1:17" x14ac:dyDescent="0.25">
      <c r="A23" s="54"/>
      <c r="C23" s="74"/>
      <c r="F23" s="74"/>
      <c r="I23" s="74"/>
      <c r="L23" s="75"/>
      <c r="P23" s="26"/>
      <c r="Q23" s="26"/>
    </row>
    <row r="24" spans="1:17" x14ac:dyDescent="0.25">
      <c r="A24" s="54" t="s">
        <v>273</v>
      </c>
      <c r="C24" s="74">
        <v>166538</v>
      </c>
      <c r="F24" s="74">
        <v>192530</v>
      </c>
      <c r="I24" s="74">
        <f t="shared" si="0"/>
        <v>359068</v>
      </c>
      <c r="L24" s="75">
        <v>45301</v>
      </c>
      <c r="P24" s="26"/>
      <c r="Q24" s="26"/>
    </row>
    <row r="25" spans="1:17" x14ac:dyDescent="0.25">
      <c r="A25" s="54"/>
      <c r="C25" s="74"/>
      <c r="F25" s="74"/>
      <c r="I25" s="74"/>
      <c r="L25" s="75"/>
      <c r="P25" s="26"/>
      <c r="Q25" s="26"/>
    </row>
    <row r="26" spans="1:17" x14ac:dyDescent="0.25">
      <c r="A26" s="72">
        <v>45658</v>
      </c>
      <c r="C26" s="74">
        <v>169277</v>
      </c>
      <c r="F26" s="74">
        <v>194950</v>
      </c>
      <c r="I26" s="74">
        <f t="shared" si="0"/>
        <v>364227</v>
      </c>
      <c r="L26" s="75">
        <v>45702</v>
      </c>
      <c r="P26" s="26"/>
      <c r="Q26" s="26"/>
    </row>
    <row r="27" spans="1:17" x14ac:dyDescent="0.25">
      <c r="A27" s="54"/>
      <c r="C27" s="74"/>
      <c r="F27" s="74"/>
      <c r="I27" s="74"/>
      <c r="L27" s="75"/>
      <c r="P27" s="26"/>
      <c r="Q27" s="26"/>
    </row>
    <row r="28" spans="1:17" x14ac:dyDescent="0.25">
      <c r="A28" s="54" t="s">
        <v>274</v>
      </c>
      <c r="C28" s="74">
        <v>165998</v>
      </c>
      <c r="F28" s="74">
        <v>193574</v>
      </c>
      <c r="I28" s="74">
        <f t="shared" si="0"/>
        <v>359572</v>
      </c>
      <c r="L28" s="75">
        <v>45730</v>
      </c>
    </row>
    <row r="29" spans="1:17" x14ac:dyDescent="0.25">
      <c r="A29" s="54"/>
      <c r="C29" s="74"/>
      <c r="F29" s="74"/>
      <c r="I29" s="74"/>
      <c r="L29" s="75"/>
    </row>
    <row r="30" spans="1:17" x14ac:dyDescent="0.25">
      <c r="A30" s="72">
        <v>45717</v>
      </c>
      <c r="C30" s="74">
        <v>166184</v>
      </c>
      <c r="F30" s="74">
        <v>194998</v>
      </c>
      <c r="I30" s="74">
        <f t="shared" si="0"/>
        <v>361182</v>
      </c>
      <c r="L30" s="75">
        <v>45758</v>
      </c>
    </row>
    <row r="31" spans="1:17" x14ac:dyDescent="0.25">
      <c r="C31" s="26"/>
      <c r="D31" s="26"/>
      <c r="E31" s="26"/>
      <c r="F31" s="26"/>
      <c r="G31" s="26"/>
      <c r="H31" s="26"/>
      <c r="I31" s="74"/>
    </row>
    <row r="32" spans="1:17" x14ac:dyDescent="0.25">
      <c r="C32" s="26">
        <f>SUM(C8:C31)</f>
        <v>2057504</v>
      </c>
      <c r="F32" s="26">
        <f>SUM(F8:F31)</f>
        <v>2394778</v>
      </c>
      <c r="I32" s="74">
        <f t="shared" si="0"/>
        <v>4452282</v>
      </c>
    </row>
    <row r="33" spans="1:17" x14ac:dyDescent="0.25">
      <c r="C33" s="26"/>
      <c r="F33" s="26"/>
      <c r="I33" s="26"/>
    </row>
    <row r="34" spans="1:17" x14ac:dyDescent="0.25">
      <c r="F34" s="26"/>
      <c r="I34" s="26"/>
    </row>
    <row r="35" spans="1:17" x14ac:dyDescent="0.25">
      <c r="C35" s="52" t="s">
        <v>349</v>
      </c>
    </row>
    <row r="36" spans="1:17" x14ac:dyDescent="0.25">
      <c r="B36" s="52"/>
      <c r="C36" s="52"/>
      <c r="I36" s="26"/>
    </row>
    <row r="37" spans="1:17" x14ac:dyDescent="0.25">
      <c r="A37" s="52" t="s">
        <v>279</v>
      </c>
      <c r="N37" s="53"/>
    </row>
    <row r="39" spans="1:17" x14ac:dyDescent="0.25">
      <c r="A39" s="52" t="s">
        <v>265</v>
      </c>
      <c r="C39" s="53" t="s">
        <v>275</v>
      </c>
      <c r="D39" s="53"/>
      <c r="E39" s="53"/>
      <c r="F39" s="53" t="s">
        <v>276</v>
      </c>
      <c r="G39" s="53"/>
      <c r="H39" s="53"/>
      <c r="I39" s="53" t="s">
        <v>277</v>
      </c>
      <c r="J39" s="53"/>
      <c r="K39" s="53"/>
      <c r="L39" s="53" t="s">
        <v>278</v>
      </c>
      <c r="M39" s="53"/>
      <c r="P39" s="26"/>
      <c r="Q39" s="26"/>
    </row>
    <row r="40" spans="1:17" x14ac:dyDescent="0.25">
      <c r="P40" s="26"/>
      <c r="Q40" s="26"/>
    </row>
    <row r="41" spans="1:17" x14ac:dyDescent="0.25">
      <c r="A41" s="72">
        <v>45383</v>
      </c>
      <c r="C41" s="74">
        <v>44258</v>
      </c>
      <c r="F41" s="74">
        <v>10255</v>
      </c>
      <c r="I41" s="74">
        <f>C41+F41</f>
        <v>54513</v>
      </c>
      <c r="L41" s="75">
        <v>45427</v>
      </c>
      <c r="P41" s="26"/>
      <c r="Q41" s="26"/>
    </row>
    <row r="42" spans="1:17" x14ac:dyDescent="0.25">
      <c r="C42" s="74"/>
      <c r="F42" s="74"/>
      <c r="I42" s="74"/>
      <c r="L42" s="73"/>
      <c r="P42" s="26"/>
      <c r="Q42" s="26"/>
    </row>
    <row r="43" spans="1:17" x14ac:dyDescent="0.25">
      <c r="A43" s="54" t="s">
        <v>266</v>
      </c>
      <c r="C43" s="74">
        <v>45418</v>
      </c>
      <c r="F43" s="74">
        <v>10520</v>
      </c>
      <c r="I43" s="74">
        <f t="shared" ref="I43:I63" si="1">C43+F43</f>
        <v>55938</v>
      </c>
      <c r="L43" s="75">
        <v>45454</v>
      </c>
      <c r="P43" s="26"/>
      <c r="Q43" s="26"/>
    </row>
    <row r="44" spans="1:17" x14ac:dyDescent="0.25">
      <c r="A44" s="54"/>
      <c r="C44" s="74"/>
      <c r="F44" s="74"/>
      <c r="I44" s="74"/>
      <c r="L44" s="75"/>
      <c r="P44" s="26"/>
      <c r="Q44" s="26"/>
    </row>
    <row r="45" spans="1:17" x14ac:dyDescent="0.25">
      <c r="A45" s="54" t="s">
        <v>267</v>
      </c>
      <c r="C45" s="74">
        <v>45850</v>
      </c>
      <c r="F45" s="74">
        <v>10621</v>
      </c>
      <c r="I45" s="74">
        <f t="shared" si="1"/>
        <v>56471</v>
      </c>
      <c r="L45" s="75">
        <v>45485</v>
      </c>
      <c r="P45" s="26"/>
      <c r="Q45" s="26"/>
    </row>
    <row r="46" spans="1:17" x14ac:dyDescent="0.25">
      <c r="A46" s="54"/>
      <c r="C46" s="74"/>
      <c r="F46" s="74"/>
      <c r="I46" s="74"/>
      <c r="L46" s="73"/>
      <c r="P46" s="26"/>
      <c r="Q46" s="26"/>
    </row>
    <row r="47" spans="1:17" x14ac:dyDescent="0.25">
      <c r="A47" s="54" t="s">
        <v>268</v>
      </c>
      <c r="C47" s="74">
        <v>46109</v>
      </c>
      <c r="F47" s="74">
        <v>10681</v>
      </c>
      <c r="I47" s="74">
        <f t="shared" si="1"/>
        <v>56790</v>
      </c>
      <c r="L47" s="75">
        <v>45517</v>
      </c>
      <c r="P47" s="26"/>
      <c r="Q47" s="26"/>
    </row>
    <row r="48" spans="1:17" x14ac:dyDescent="0.25">
      <c r="A48" s="54"/>
      <c r="C48" s="74"/>
      <c r="F48" s="74"/>
      <c r="I48" s="74"/>
      <c r="L48" s="73"/>
      <c r="P48" s="26"/>
      <c r="Q48" s="26"/>
    </row>
    <row r="49" spans="1:19" x14ac:dyDescent="0.25">
      <c r="A49" s="54" t="s">
        <v>269</v>
      </c>
      <c r="C49" s="74">
        <v>46151</v>
      </c>
      <c r="F49" s="74">
        <v>10688</v>
      </c>
      <c r="I49" s="74">
        <f t="shared" si="1"/>
        <v>56839</v>
      </c>
      <c r="L49" s="75">
        <v>45548</v>
      </c>
      <c r="P49" s="26"/>
      <c r="Q49" s="26"/>
    </row>
    <row r="50" spans="1:19" x14ac:dyDescent="0.25">
      <c r="A50" s="54"/>
      <c r="C50" s="74"/>
      <c r="F50" s="74"/>
      <c r="I50" s="74"/>
      <c r="L50" s="73"/>
      <c r="P50" s="26"/>
      <c r="Q50" s="26"/>
    </row>
    <row r="51" spans="1:19" x14ac:dyDescent="0.25">
      <c r="A51" s="54" t="s">
        <v>270</v>
      </c>
      <c r="C51" s="74">
        <v>46850</v>
      </c>
      <c r="F51" s="74">
        <v>10845</v>
      </c>
      <c r="I51" s="74">
        <f t="shared" si="1"/>
        <v>57695</v>
      </c>
      <c r="L51" s="75">
        <v>45579</v>
      </c>
      <c r="P51" s="26"/>
      <c r="Q51" s="26"/>
    </row>
    <row r="52" spans="1:19" x14ac:dyDescent="0.25">
      <c r="A52" s="54"/>
      <c r="C52" s="74"/>
      <c r="F52" s="74"/>
      <c r="I52" s="74"/>
      <c r="L52" s="73"/>
      <c r="P52" s="26"/>
      <c r="Q52" s="26"/>
    </row>
    <row r="53" spans="1:19" x14ac:dyDescent="0.25">
      <c r="A53" s="54" t="s">
        <v>271</v>
      </c>
      <c r="C53" s="74">
        <v>29274</v>
      </c>
      <c r="F53" s="74">
        <v>6786</v>
      </c>
      <c r="I53" s="74">
        <f t="shared" si="1"/>
        <v>36060</v>
      </c>
      <c r="L53" s="75">
        <v>45609</v>
      </c>
      <c r="P53" s="26"/>
      <c r="Q53" s="26"/>
    </row>
    <row r="54" spans="1:19" x14ac:dyDescent="0.25">
      <c r="A54" s="54"/>
      <c r="C54" s="74"/>
      <c r="F54" s="74"/>
      <c r="I54" s="74"/>
      <c r="L54" s="75"/>
      <c r="P54" s="26"/>
      <c r="Q54" s="26"/>
    </row>
    <row r="55" spans="1:19" x14ac:dyDescent="0.25">
      <c r="A55" s="54" t="s">
        <v>272</v>
      </c>
      <c r="C55" s="74">
        <v>28811</v>
      </c>
      <c r="F55" s="74">
        <v>6674</v>
      </c>
      <c r="I55" s="74">
        <f t="shared" si="1"/>
        <v>35485</v>
      </c>
      <c r="L55" s="75">
        <v>45639</v>
      </c>
      <c r="P55" s="26"/>
      <c r="Q55" s="26"/>
    </row>
    <row r="56" spans="1:19" x14ac:dyDescent="0.25">
      <c r="A56" s="54"/>
      <c r="C56" s="74"/>
      <c r="F56" s="74"/>
      <c r="I56" s="74"/>
      <c r="L56" s="75"/>
      <c r="P56" s="26"/>
      <c r="Q56" s="26"/>
    </row>
    <row r="57" spans="1:19" x14ac:dyDescent="0.25">
      <c r="A57" s="54" t="s">
        <v>273</v>
      </c>
      <c r="C57" s="74">
        <v>39398</v>
      </c>
      <c r="F57" s="74">
        <v>9131</v>
      </c>
      <c r="I57" s="74">
        <f t="shared" si="1"/>
        <v>48529</v>
      </c>
      <c r="L57" s="75">
        <v>45306</v>
      </c>
      <c r="P57" s="26"/>
      <c r="Q57" s="26"/>
    </row>
    <row r="58" spans="1:19" x14ac:dyDescent="0.25">
      <c r="A58" s="54"/>
      <c r="C58" s="74"/>
      <c r="F58" s="74"/>
      <c r="I58" s="74"/>
      <c r="L58" s="75"/>
      <c r="P58" s="26"/>
      <c r="Q58" s="26"/>
      <c r="S58" t="s">
        <v>242</v>
      </c>
    </row>
    <row r="59" spans="1:19" x14ac:dyDescent="0.25">
      <c r="A59" s="72">
        <v>45658</v>
      </c>
      <c r="C59" s="74">
        <v>39523</v>
      </c>
      <c r="F59" s="74">
        <v>9159</v>
      </c>
      <c r="I59" s="74">
        <f t="shared" si="1"/>
        <v>48682</v>
      </c>
      <c r="L59" s="75">
        <v>45702</v>
      </c>
      <c r="P59" s="26"/>
      <c r="Q59" s="26"/>
    </row>
    <row r="60" spans="1:19" x14ac:dyDescent="0.25">
      <c r="A60" s="54"/>
      <c r="C60" s="74"/>
      <c r="F60" s="74"/>
      <c r="I60" s="74"/>
      <c r="L60" s="75"/>
      <c r="P60" s="26"/>
      <c r="Q60" s="26"/>
    </row>
    <row r="61" spans="1:19" x14ac:dyDescent="0.25">
      <c r="A61" s="54" t="s">
        <v>274</v>
      </c>
      <c r="C61" s="74">
        <v>40656</v>
      </c>
      <c r="F61" s="74">
        <v>9424</v>
      </c>
      <c r="I61" s="74">
        <f t="shared" si="1"/>
        <v>50080</v>
      </c>
      <c r="L61" s="75">
        <v>45730</v>
      </c>
      <c r="P61" s="26"/>
      <c r="Q61" s="26"/>
    </row>
    <row r="62" spans="1:19" x14ac:dyDescent="0.25">
      <c r="A62" s="54"/>
      <c r="C62" s="74"/>
      <c r="F62" s="74"/>
      <c r="I62" s="74"/>
      <c r="L62" s="75"/>
    </row>
    <row r="63" spans="1:19" x14ac:dyDescent="0.25">
      <c r="A63" s="72">
        <v>45717</v>
      </c>
      <c r="C63" s="74">
        <v>42332</v>
      </c>
      <c r="F63" s="74">
        <v>9807</v>
      </c>
      <c r="I63" s="74">
        <f t="shared" si="1"/>
        <v>52139</v>
      </c>
      <c r="L63" s="75">
        <v>45758</v>
      </c>
    </row>
    <row r="64" spans="1:19" x14ac:dyDescent="0.25">
      <c r="A64" s="54"/>
      <c r="C64" s="73"/>
      <c r="F64" s="73"/>
      <c r="I64" s="74"/>
      <c r="L64" s="73"/>
    </row>
    <row r="65" spans="3:9" x14ac:dyDescent="0.25">
      <c r="C65" s="26"/>
      <c r="F65" s="26"/>
      <c r="I65" s="26"/>
    </row>
    <row r="66" spans="3:9" x14ac:dyDescent="0.25">
      <c r="C66" s="26">
        <f>SUM(C41:C65)</f>
        <v>494630</v>
      </c>
      <c r="D66" s="26"/>
      <c r="E66" s="26"/>
      <c r="F66" s="26">
        <f t="shared" ref="F66:I66" si="2">SUM(F41:F65)</f>
        <v>114591</v>
      </c>
      <c r="G66" s="26"/>
      <c r="H66" s="26"/>
      <c r="I66" s="26">
        <f t="shared" si="2"/>
        <v>609221</v>
      </c>
    </row>
    <row r="67" spans="3:9" x14ac:dyDescent="0.25">
      <c r="I67" s="26"/>
    </row>
  </sheetData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7"/>
  <sheetViews>
    <sheetView workbookViewId="0">
      <selection activeCell="A41" sqref="A41:H53"/>
    </sheetView>
  </sheetViews>
  <sheetFormatPr defaultRowHeight="15" x14ac:dyDescent="0.25"/>
  <cols>
    <col min="1" max="1" width="4.42578125" customWidth="1"/>
    <col min="2" max="2" width="8.42578125" customWidth="1"/>
    <col min="3" max="3" width="12.85546875" customWidth="1"/>
    <col min="4" max="4" width="6.5703125" customWidth="1"/>
    <col min="5" max="5" width="13.85546875" customWidth="1"/>
    <col min="6" max="6" width="14" customWidth="1"/>
  </cols>
  <sheetData>
    <row r="1" spans="1:6" x14ac:dyDescent="0.25">
      <c r="B1" s="52"/>
      <c r="E1" s="26"/>
      <c r="F1" s="26"/>
    </row>
    <row r="2" spans="1:6" x14ac:dyDescent="0.25">
      <c r="A2" s="54"/>
      <c r="E2" s="26"/>
      <c r="F2" s="26"/>
    </row>
    <row r="3" spans="1:6" x14ac:dyDescent="0.25">
      <c r="A3" s="54"/>
      <c r="B3" s="52"/>
      <c r="E3" s="26"/>
      <c r="F3" s="26"/>
    </row>
    <row r="4" spans="1:6" x14ac:dyDescent="0.25">
      <c r="A4" s="54"/>
      <c r="E4" s="26"/>
      <c r="F4" s="26"/>
    </row>
    <row r="5" spans="1:6" x14ac:dyDescent="0.25">
      <c r="A5" s="54"/>
      <c r="B5" s="53"/>
      <c r="E5" s="26"/>
      <c r="F5" s="26"/>
    </row>
    <row r="6" spans="1:6" x14ac:dyDescent="0.25">
      <c r="A6" s="54"/>
      <c r="E6" s="26"/>
      <c r="F6" s="26"/>
    </row>
    <row r="7" spans="1:6" x14ac:dyDescent="0.25">
      <c r="A7" s="54"/>
      <c r="F7" s="26"/>
    </row>
    <row r="8" spans="1:6" x14ac:dyDescent="0.25">
      <c r="A8" s="54"/>
      <c r="B8" s="53"/>
      <c r="E8" s="26"/>
      <c r="F8" s="26"/>
    </row>
    <row r="9" spans="1:6" x14ac:dyDescent="0.25">
      <c r="A9" s="54"/>
      <c r="E9" s="26"/>
      <c r="F9" s="26"/>
    </row>
    <row r="10" spans="1:6" x14ac:dyDescent="0.25">
      <c r="A10" s="54"/>
      <c r="E10" s="26"/>
      <c r="F10" s="26"/>
    </row>
    <row r="11" spans="1:6" x14ac:dyDescent="0.25">
      <c r="A11" s="54"/>
      <c r="B11" s="53"/>
      <c r="E11" s="26"/>
      <c r="F11" s="26"/>
    </row>
    <row r="12" spans="1:6" x14ac:dyDescent="0.25">
      <c r="A12" s="54"/>
      <c r="E12" s="26"/>
      <c r="F12" s="26"/>
    </row>
    <row r="13" spans="1:6" x14ac:dyDescent="0.25">
      <c r="A13" s="54"/>
      <c r="E13" s="26"/>
      <c r="F13" s="26"/>
    </row>
    <row r="14" spans="1:6" x14ac:dyDescent="0.25">
      <c r="A14" s="54"/>
      <c r="B14" s="53"/>
      <c r="E14" s="26"/>
    </row>
    <row r="15" spans="1:6" x14ac:dyDescent="0.25">
      <c r="A15" s="54"/>
      <c r="E15" s="26"/>
      <c r="F15" s="26"/>
    </row>
    <row r="16" spans="1:6" x14ac:dyDescent="0.25">
      <c r="A16" s="54"/>
    </row>
    <row r="17" spans="1:5" x14ac:dyDescent="0.25">
      <c r="A17" s="54"/>
      <c r="B17" s="53"/>
      <c r="E17" s="26"/>
    </row>
    <row r="18" spans="1:5" x14ac:dyDescent="0.25">
      <c r="A18" s="54"/>
      <c r="E18" s="26"/>
    </row>
    <row r="19" spans="1:5" x14ac:dyDescent="0.25">
      <c r="A19" s="54"/>
    </row>
    <row r="20" spans="1:5" x14ac:dyDescent="0.25">
      <c r="A20" s="54"/>
      <c r="E20" s="26"/>
    </row>
    <row r="21" spans="1:5" x14ac:dyDescent="0.25">
      <c r="A21" s="54"/>
      <c r="B21" s="52"/>
    </row>
    <row r="22" spans="1:5" x14ac:dyDescent="0.25">
      <c r="A22" s="54"/>
    </row>
    <row r="23" spans="1:5" x14ac:dyDescent="0.25">
      <c r="A23" s="54"/>
      <c r="B23" s="53"/>
    </row>
    <row r="24" spans="1:5" x14ac:dyDescent="0.25">
      <c r="A24" s="54"/>
    </row>
    <row r="25" spans="1:5" x14ac:dyDescent="0.25">
      <c r="A25" s="54"/>
      <c r="B25" s="53"/>
    </row>
    <row r="26" spans="1:5" x14ac:dyDescent="0.25">
      <c r="A26" s="54"/>
    </row>
    <row r="27" spans="1:5" x14ac:dyDescent="0.25">
      <c r="A27" s="54"/>
    </row>
    <row r="28" spans="1:5" x14ac:dyDescent="0.25">
      <c r="A28" s="54"/>
      <c r="B28" s="53"/>
    </row>
    <row r="29" spans="1:5" x14ac:dyDescent="0.25">
      <c r="A29" s="54"/>
    </row>
    <row r="30" spans="1:5" x14ac:dyDescent="0.25">
      <c r="A30" s="54"/>
    </row>
    <row r="31" spans="1:5" x14ac:dyDescent="0.25">
      <c r="B31" s="52"/>
    </row>
    <row r="33" spans="2:2" x14ac:dyDescent="0.25">
      <c r="B33" s="79"/>
    </row>
    <row r="36" spans="2:2" x14ac:dyDescent="0.25">
      <c r="B36" s="53"/>
    </row>
    <row r="39" spans="2:2" x14ac:dyDescent="0.25">
      <c r="B39" s="53"/>
    </row>
    <row r="41" spans="2:2" x14ac:dyDescent="0.25">
      <c r="B41" s="53"/>
    </row>
    <row r="43" spans="2:2" x14ac:dyDescent="0.25">
      <c r="B43" s="53"/>
    </row>
    <row r="47" spans="2:2" x14ac:dyDescent="0.25">
      <c r="B47" s="53"/>
    </row>
  </sheetData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68"/>
  <sheetViews>
    <sheetView workbookViewId="0">
      <selection activeCell="B2" sqref="B2:L68"/>
    </sheetView>
  </sheetViews>
  <sheetFormatPr defaultRowHeight="15" x14ac:dyDescent="0.25"/>
  <cols>
    <col min="1" max="1" width="4.7109375" customWidth="1"/>
    <col min="3" max="3" width="10.7109375" customWidth="1"/>
    <col min="7" max="7" width="11.7109375" customWidth="1"/>
    <col min="8" max="8" width="12.7109375" customWidth="1"/>
    <col min="10" max="10" width="18" customWidth="1"/>
  </cols>
  <sheetData>
    <row r="1" spans="1:9" x14ac:dyDescent="0.25">
      <c r="A1" s="54"/>
    </row>
    <row r="2" spans="1:9" x14ac:dyDescent="0.25">
      <c r="A2" s="54"/>
      <c r="B2" s="71"/>
      <c r="C2" s="52"/>
      <c r="F2" s="53"/>
      <c r="H2" s="53"/>
    </row>
    <row r="4" spans="1:9" x14ac:dyDescent="0.25">
      <c r="H4" s="26"/>
    </row>
    <row r="5" spans="1:9" x14ac:dyDescent="0.25">
      <c r="H5" s="26"/>
    </row>
    <row r="6" spans="1:9" x14ac:dyDescent="0.25">
      <c r="H6" s="26"/>
    </row>
    <row r="8" spans="1:9" x14ac:dyDescent="0.25">
      <c r="H8" s="26"/>
    </row>
    <row r="12" spans="1:9" x14ac:dyDescent="0.25">
      <c r="B12" s="71"/>
      <c r="C12" s="52"/>
    </row>
    <row r="13" spans="1:9" x14ac:dyDescent="0.25">
      <c r="I13" s="71"/>
    </row>
    <row r="14" spans="1:9" x14ac:dyDescent="0.25">
      <c r="H14" s="26"/>
    </row>
    <row r="15" spans="1:9" x14ac:dyDescent="0.25">
      <c r="H15" s="26"/>
    </row>
    <row r="16" spans="1:9" x14ac:dyDescent="0.25">
      <c r="H16" s="26"/>
    </row>
    <row r="18" spans="2:8" x14ac:dyDescent="0.25">
      <c r="H18" s="26"/>
    </row>
    <row r="22" spans="2:8" x14ac:dyDescent="0.25">
      <c r="B22" s="71"/>
      <c r="C22" s="52"/>
    </row>
    <row r="24" spans="2:8" x14ac:dyDescent="0.25">
      <c r="H24" s="26"/>
    </row>
    <row r="28" spans="2:8" x14ac:dyDescent="0.25">
      <c r="H28" s="26"/>
    </row>
    <row r="32" spans="2:8" x14ac:dyDescent="0.25">
      <c r="B32" s="71"/>
      <c r="C32" s="52"/>
    </row>
    <row r="35" spans="2:8" x14ac:dyDescent="0.25">
      <c r="H35" s="26"/>
    </row>
    <row r="36" spans="2:8" x14ac:dyDescent="0.25">
      <c r="H36" s="26"/>
    </row>
    <row r="40" spans="2:8" x14ac:dyDescent="0.25">
      <c r="B40" s="80"/>
      <c r="C40" s="52"/>
    </row>
    <row r="42" spans="2:8" x14ac:dyDescent="0.25">
      <c r="H42" s="26"/>
    </row>
    <row r="43" spans="2:8" x14ac:dyDescent="0.25">
      <c r="H43" s="26"/>
    </row>
    <row r="44" spans="2:8" x14ac:dyDescent="0.25">
      <c r="H44" s="26"/>
    </row>
    <row r="46" spans="2:8" x14ac:dyDescent="0.25">
      <c r="H46" s="26"/>
    </row>
    <row r="50" spans="2:8" x14ac:dyDescent="0.25">
      <c r="B50" s="71"/>
      <c r="C50" s="52"/>
      <c r="D50" s="81"/>
    </row>
    <row r="52" spans="2:8" x14ac:dyDescent="0.25">
      <c r="H52" s="26"/>
    </row>
    <row r="53" spans="2:8" x14ac:dyDescent="0.25">
      <c r="H53" s="26"/>
    </row>
    <row r="54" spans="2:8" x14ac:dyDescent="0.25">
      <c r="H54" s="26"/>
    </row>
    <row r="56" spans="2:8" x14ac:dyDescent="0.25">
      <c r="H56" s="26"/>
    </row>
    <row r="59" spans="2:8" x14ac:dyDescent="0.25">
      <c r="B59" s="71"/>
      <c r="C59" s="52"/>
    </row>
    <row r="61" spans="2:8" x14ac:dyDescent="0.25">
      <c r="H61" s="26"/>
    </row>
    <row r="62" spans="2:8" x14ac:dyDescent="0.25">
      <c r="H62" s="26"/>
    </row>
    <row r="63" spans="2:8" x14ac:dyDescent="0.25">
      <c r="H63" s="26"/>
    </row>
    <row r="65" spans="2:8" x14ac:dyDescent="0.25">
      <c r="H65" s="26"/>
    </row>
    <row r="68" spans="2:8" x14ac:dyDescent="0.25">
      <c r="B68" s="71"/>
      <c r="C68" s="52"/>
    </row>
  </sheetData>
  <pageMargins left="0.7" right="0.7" top="0.75" bottom="0.75" header="0.3" footer="0.3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>
      <selection activeCell="F9" sqref="F9"/>
    </sheetView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Sheet1</vt:lpstr>
      <vt:lpstr>Sheet2</vt:lpstr>
      <vt:lpstr>Sheet3</vt:lpstr>
      <vt:lpstr>Sheet4</vt:lpstr>
      <vt:lpstr>Sheet15</vt:lpstr>
      <vt:lpstr>Sheet9</vt:lpstr>
      <vt:lpstr>Sheet10</vt:lpstr>
      <vt:lpstr>Sheet11</vt:lpstr>
      <vt:lpstr>Sheet6</vt:lpstr>
      <vt:lpstr>Sheet8</vt:lpstr>
      <vt:lpstr>Sheet12</vt:lpstr>
      <vt:lpstr>Sheet14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2026-09-05T13:07:05Z</dcterms:modified>
</cp:coreProperties>
</file>